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60" yWindow="860" windowWidth="14810" windowHeight="8010"/>
  </bookViews>
  <sheets>
    <sheet name="Sheet1" sheetId="1" r:id="rId1"/>
    <sheet name="Sheet2" sheetId="2" r:id="rId2"/>
    <sheet name="Sheet3" sheetId="3" r:id="rId3"/>
  </sheets>
  <definedNames>
    <definedName name="b_0">Sheet1!$D$40</definedName>
    <definedName name="b_1">Sheet1!$D$41</definedName>
    <definedName name="b_2">Sheet1!$D$42</definedName>
    <definedName name="c_00">Sheet1!$C$32</definedName>
    <definedName name="c_11">Sheet1!$D$33</definedName>
    <definedName name="c_22">Sheet1!$E$34</definedName>
    <definedName name="iXtX">Sheet1!$C$32:$E$34</definedName>
    <definedName name="k">Sheet1!$D$67</definedName>
    <definedName name="mean_y">Sheet1!$D$13</definedName>
    <definedName name="mse">Sheet1!$D$69</definedName>
    <definedName name="msr">Sheet1!$D$68</definedName>
    <definedName name="n">Sheet1!$B$1</definedName>
    <definedName name="se">Sheet1!$B$53</definedName>
    <definedName name="se_b_0">Sheet1!$C$54</definedName>
    <definedName name="se_b_1">Sheet1!$C$55</definedName>
    <definedName name="se_b_2">Sheet1!$C$56</definedName>
    <definedName name="ss0">Sheet1!$B$48</definedName>
    <definedName name="sse">Sheet1!$B$46</definedName>
    <definedName name="ssr">Sheet1!$B$50</definedName>
    <definedName name="sst">Sheet1!$B$49</definedName>
    <definedName name="ssy">Sheet1!$B$47</definedName>
    <definedName name="t_95_5">Sheet1!$C$61</definedName>
    <definedName name="X">Sheet1!$B$15:$D$22</definedName>
    <definedName name="Xt">Sheet1!$B$24:$I$26</definedName>
    <definedName name="XtX">Sheet1!$B$28:$D$30</definedName>
    <definedName name="Xty">Sheet1!$B$36:$B$38</definedName>
    <definedName name="y">Sheet1!$D$4:$D$11</definedName>
  </definedNames>
  <calcPr calcId="152511"/>
</workbook>
</file>

<file path=xl/calcChain.xml><?xml version="1.0" encoding="utf-8"?>
<calcChain xmlns="http://schemas.openxmlformats.org/spreadsheetml/2006/main">
  <c r="E127" i="1" l="1"/>
  <c r="E128" i="1" s="1"/>
  <c r="E109" i="1"/>
  <c r="E108" i="1"/>
  <c r="B1" i="1"/>
  <c r="C12" i="1"/>
  <c r="C13" i="1" s="1"/>
  <c r="D12" i="1"/>
  <c r="B12" i="1"/>
  <c r="H11" i="1"/>
  <c r="E91" i="1"/>
  <c r="C59" i="1"/>
  <c r="C60" i="1" s="1"/>
  <c r="H5" i="1"/>
  <c r="H6" i="1"/>
  <c r="H7" i="1"/>
  <c r="H8" i="1"/>
  <c r="H9" i="1"/>
  <c r="H10" i="1"/>
  <c r="H4" i="1"/>
  <c r="B36" i="1" a="1"/>
  <c r="B36" i="1" s="1"/>
  <c r="B28" i="1" a="1"/>
  <c r="B28" i="1" s="1"/>
  <c r="H12" i="1" l="1"/>
  <c r="B47" i="1" s="1"/>
  <c r="B13" i="1"/>
  <c r="D13" i="1"/>
  <c r="B48" i="1" s="1"/>
  <c r="H13" i="1"/>
  <c r="B49" i="1"/>
  <c r="B37" i="1"/>
  <c r="B38" i="1"/>
  <c r="C30" i="1"/>
  <c r="D29" i="1"/>
  <c r="B29" i="1"/>
  <c r="C28" i="1"/>
  <c r="D30" i="1"/>
  <c r="B30" i="1"/>
  <c r="C29" i="1"/>
  <c r="D28" i="1"/>
  <c r="C32" i="1" l="1" a="1"/>
  <c r="C32" i="1" s="1"/>
  <c r="E34" i="1" l="1"/>
  <c r="D34" i="1"/>
  <c r="C34" i="1"/>
  <c r="E33" i="1"/>
  <c r="D33" i="1"/>
  <c r="C33" i="1"/>
  <c r="E32" i="1"/>
  <c r="D32" i="1"/>
  <c r="D40" i="1" l="1" a="1"/>
  <c r="D40" i="1" s="1"/>
  <c r="E4" i="1" l="1"/>
  <c r="F4" i="1" s="1"/>
  <c r="D41" i="1"/>
  <c r="D42" i="1"/>
  <c r="E44" i="1"/>
  <c r="C44" i="1"/>
  <c r="E6" i="1" l="1"/>
  <c r="F6" i="1" s="1"/>
  <c r="G6" i="1" s="1"/>
  <c r="E9" i="1"/>
  <c r="F9" i="1" s="1"/>
  <c r="G9" i="1" s="1"/>
  <c r="E11" i="1"/>
  <c r="F11" i="1" s="1"/>
  <c r="G11" i="1" s="1"/>
  <c r="E5" i="1"/>
  <c r="F5" i="1" s="1"/>
  <c r="G5" i="1" s="1"/>
  <c r="E10" i="1"/>
  <c r="F10" i="1" s="1"/>
  <c r="G10" i="1" s="1"/>
  <c r="E7" i="1"/>
  <c r="F7" i="1" s="1"/>
  <c r="G7" i="1" s="1"/>
  <c r="E8" i="1"/>
  <c r="F8" i="1" s="1"/>
  <c r="G8" i="1" s="1"/>
  <c r="H44" i="1"/>
  <c r="E12" i="1" l="1"/>
  <c r="E13" i="1" s="1"/>
  <c r="F12" i="1"/>
  <c r="G4" i="1"/>
  <c r="G12" i="1" s="1"/>
  <c r="F13" i="1"/>
  <c r="B46" i="1" l="1"/>
  <c r="D69" i="1" s="1"/>
  <c r="G13" i="1"/>
  <c r="B53" i="1" l="1"/>
  <c r="B50" i="1"/>
  <c r="B51" i="1" l="1"/>
  <c r="D68" i="1"/>
  <c r="D70" i="1" s="1"/>
  <c r="C55" i="1"/>
  <c r="C56" i="1"/>
  <c r="C54" i="1"/>
  <c r="B65" i="1" l="1"/>
  <c r="C65" i="1"/>
  <c r="C63" i="1"/>
  <c r="B63" i="1"/>
  <c r="B64" i="1"/>
  <c r="C64" i="1"/>
</calcChain>
</file>

<file path=xl/sharedStrings.xml><?xml version="1.0" encoding="utf-8"?>
<sst xmlns="http://schemas.openxmlformats.org/spreadsheetml/2006/main" count="68" uniqueCount="58">
  <si>
    <t>i</t>
  </si>
  <si>
    <t>n</t>
  </si>
  <si>
    <t>X</t>
  </si>
  <si>
    <t>use mmult(Xt, X)</t>
  </si>
  <si>
    <t>select the result cells</t>
  </si>
  <si>
    <t>use ctrl-shift-enter</t>
  </si>
  <si>
    <t>b0</t>
  </si>
  <si>
    <t>b1</t>
  </si>
  <si>
    <t>b2</t>
  </si>
  <si>
    <t>+</t>
  </si>
  <si>
    <t>sum</t>
  </si>
  <si>
    <t>sse</t>
  </si>
  <si>
    <t>ssy</t>
  </si>
  <si>
    <t>ss0</t>
  </si>
  <si>
    <t>mean</t>
  </si>
  <si>
    <t>sst</t>
  </si>
  <si>
    <t>ssr</t>
  </si>
  <si>
    <t>se b0 = se*sqrt(c00)</t>
  </si>
  <si>
    <t>se b1 = se*sqrt(c11)</t>
  </si>
  <si>
    <t>se b2 = se*sqrt(c22)</t>
  </si>
  <si>
    <t>confidence interval</t>
  </si>
  <si>
    <t>alpha</t>
  </si>
  <si>
    <t>p</t>
  </si>
  <si>
    <t>not significant</t>
  </si>
  <si>
    <t>msr</t>
  </si>
  <si>
    <t>mse</t>
  </si>
  <si>
    <t>k parameters</t>
  </si>
  <si>
    <t>msr/mse</t>
  </si>
  <si>
    <t>from A.6</t>
  </si>
  <si>
    <t>R^2(x1, x2)</t>
  </si>
  <si>
    <t>R(x1, x2)</t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</si>
  <si>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</si>
  <si>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</t>
    </r>
  </si>
  <si>
    <r>
      <t>x1</t>
    </r>
    <r>
      <rPr>
        <vertAlign val="subscript"/>
        <sz val="11"/>
        <color theme="1"/>
        <rFont val="Calibri"/>
        <family val="2"/>
        <scheme val="minor"/>
      </rPr>
      <t>i</t>
    </r>
  </si>
  <si>
    <r>
      <t>C = 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</si>
  <si>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x2</t>
    </r>
    <r>
      <rPr>
        <vertAlign val="subscript"/>
        <sz val="11"/>
        <color theme="1"/>
        <rFont val="Calibri"/>
        <family val="2"/>
        <scheme val="minor"/>
      </rPr>
      <t>i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</si>
  <si>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</si>
  <si>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</si>
  <si>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</si>
  <si>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</si>
  <si>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y_hat</t>
    </r>
    <r>
      <rPr>
        <vertAlign val="subscript"/>
        <sz val="11"/>
        <color theme="1"/>
        <rFont val="Calibri"/>
        <family val="2"/>
        <scheme val="minor"/>
      </rPr>
      <t>i</t>
    </r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</si>
  <si>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</t>
    </r>
  </si>
  <si>
    <r>
      <t>b = 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</si>
  <si>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</si>
  <si>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</si>
  <si>
    <t>t[0.95, 8-3]</t>
  </si>
  <si>
    <t>F[90%, k, n-k-1] = F[2, 5]</t>
  </si>
  <si>
    <t>failed</t>
  </si>
  <si>
    <t>rating</t>
  </si>
  <si>
    <t>year</t>
  </si>
  <si>
    <t>length</t>
  </si>
  <si>
    <t>R^2(x1, y)</t>
  </si>
  <si>
    <t>R(x1, y)</t>
  </si>
  <si>
    <t>R^2(x2, y)</t>
  </si>
  <si>
    <t>R(x2, y)</t>
  </si>
  <si>
    <t>use minverse(XtX)</t>
  </si>
  <si>
    <t>rating =</t>
  </si>
  <si>
    <t>transpose, control-shift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</si>
</sst>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x2i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Sheet1!$B$4:$B$11</c:f>
              <c:numCache>
                <c:formatCode>General</c:formatCode>
                <c:ptCount val="8"/>
                <c:pt idx="0">
                  <c:v>1991</c:v>
                </c:pt>
                <c:pt idx="1">
                  <c:v>1983</c:v>
                </c:pt>
                <c:pt idx="2">
                  <c:v>1976</c:v>
                </c:pt>
                <c:pt idx="3">
                  <c:v>1968</c:v>
                </c:pt>
                <c:pt idx="4">
                  <c:v>1955</c:v>
                </c:pt>
                <c:pt idx="5">
                  <c:v>1947</c:v>
                </c:pt>
                <c:pt idx="6">
                  <c:v>1935</c:v>
                </c:pt>
                <c:pt idx="7">
                  <c:v>1934</c:v>
                </c:pt>
              </c:numCache>
            </c:numRef>
          </c:xVal>
          <c:yVal>
            <c:numRef>
              <c:f>Sheet1!$C$4:$C$11</c:f>
              <c:numCache>
                <c:formatCode>General</c:formatCode>
                <c:ptCount val="8"/>
                <c:pt idx="0">
                  <c:v>118</c:v>
                </c:pt>
                <c:pt idx="1">
                  <c:v>132</c:v>
                </c:pt>
                <c:pt idx="2">
                  <c:v>119</c:v>
                </c:pt>
                <c:pt idx="3">
                  <c:v>153</c:v>
                </c:pt>
                <c:pt idx="4">
                  <c:v>91</c:v>
                </c:pt>
                <c:pt idx="5">
                  <c:v>118</c:v>
                </c:pt>
                <c:pt idx="6">
                  <c:v>132</c:v>
                </c:pt>
                <c:pt idx="7">
                  <c:v>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360864"/>
        <c:axId val="1088363040"/>
      </c:scatterChart>
      <c:valAx>
        <c:axId val="108836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8363040"/>
        <c:crosses val="autoZero"/>
        <c:crossBetween val="midCat"/>
      </c:valAx>
      <c:valAx>
        <c:axId val="108836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length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83608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Sheet1!$B$4:$B$11</c:f>
              <c:numCache>
                <c:formatCode>General</c:formatCode>
                <c:ptCount val="8"/>
                <c:pt idx="0">
                  <c:v>1991</c:v>
                </c:pt>
                <c:pt idx="1">
                  <c:v>1983</c:v>
                </c:pt>
                <c:pt idx="2">
                  <c:v>1976</c:v>
                </c:pt>
                <c:pt idx="3">
                  <c:v>1968</c:v>
                </c:pt>
                <c:pt idx="4">
                  <c:v>1955</c:v>
                </c:pt>
                <c:pt idx="5">
                  <c:v>1947</c:v>
                </c:pt>
                <c:pt idx="6">
                  <c:v>1935</c:v>
                </c:pt>
                <c:pt idx="7">
                  <c:v>1934</c:v>
                </c:pt>
              </c:numCache>
            </c:numRef>
          </c:xVal>
          <c:yVal>
            <c:numRef>
              <c:f>Sheet1!$D$4:$D$11</c:f>
              <c:numCache>
                <c:formatCode>General</c:formatCode>
                <c:ptCount val="8"/>
                <c:pt idx="0">
                  <c:v>8.1</c:v>
                </c:pt>
                <c:pt idx="1">
                  <c:v>6.8</c:v>
                </c:pt>
                <c:pt idx="2">
                  <c:v>7</c:v>
                </c:pt>
                <c:pt idx="3">
                  <c:v>7.4</c:v>
                </c:pt>
                <c:pt idx="4">
                  <c:v>7.7</c:v>
                </c:pt>
                <c:pt idx="5">
                  <c:v>7.5</c:v>
                </c:pt>
                <c:pt idx="6">
                  <c:v>7.6</c:v>
                </c:pt>
                <c:pt idx="7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067696"/>
        <c:axId val="1162074768"/>
      </c:scatterChart>
      <c:valAx>
        <c:axId val="116206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074768"/>
        <c:crosses val="autoZero"/>
        <c:crossBetween val="midCat"/>
      </c:valAx>
      <c:valAx>
        <c:axId val="1162074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067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Sheet1!$C$4:$C$11</c:f>
              <c:numCache>
                <c:formatCode>General</c:formatCode>
                <c:ptCount val="8"/>
                <c:pt idx="0">
                  <c:v>118</c:v>
                </c:pt>
                <c:pt idx="1">
                  <c:v>132</c:v>
                </c:pt>
                <c:pt idx="2">
                  <c:v>119</c:v>
                </c:pt>
                <c:pt idx="3">
                  <c:v>153</c:v>
                </c:pt>
                <c:pt idx="4">
                  <c:v>91</c:v>
                </c:pt>
                <c:pt idx="5">
                  <c:v>118</c:v>
                </c:pt>
                <c:pt idx="6">
                  <c:v>132</c:v>
                </c:pt>
                <c:pt idx="7">
                  <c:v>105</c:v>
                </c:pt>
              </c:numCache>
            </c:numRef>
          </c:xVal>
          <c:yVal>
            <c:numRef>
              <c:f>Sheet1!$D$4:$D$11</c:f>
              <c:numCache>
                <c:formatCode>General</c:formatCode>
                <c:ptCount val="8"/>
                <c:pt idx="0">
                  <c:v>8.1</c:v>
                </c:pt>
                <c:pt idx="1">
                  <c:v>6.8</c:v>
                </c:pt>
                <c:pt idx="2">
                  <c:v>7</c:v>
                </c:pt>
                <c:pt idx="3">
                  <c:v>7.4</c:v>
                </c:pt>
                <c:pt idx="4">
                  <c:v>7.7</c:v>
                </c:pt>
                <c:pt idx="5">
                  <c:v>7.5</c:v>
                </c:pt>
                <c:pt idx="6">
                  <c:v>7.6</c:v>
                </c:pt>
                <c:pt idx="7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070960"/>
        <c:axId val="1162069872"/>
      </c:scatterChart>
      <c:valAx>
        <c:axId val="116207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069872"/>
        <c:crosses val="autoZero"/>
        <c:crossBetween val="midCat"/>
      </c:valAx>
      <c:valAx>
        <c:axId val="1162069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0709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72</xdr:row>
      <xdr:rowOff>142875</xdr:rowOff>
    </xdr:from>
    <xdr:to>
      <xdr:col>8</xdr:col>
      <xdr:colOff>333375</xdr:colOff>
      <xdr:row>87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91</xdr:row>
      <xdr:rowOff>161925</xdr:rowOff>
    </xdr:from>
    <xdr:to>
      <xdr:col>8</xdr:col>
      <xdr:colOff>371475</xdr:colOff>
      <xdr:row>106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110</xdr:row>
      <xdr:rowOff>66675</xdr:rowOff>
    </xdr:from>
    <xdr:to>
      <xdr:col>8</xdr:col>
      <xdr:colOff>419100</xdr:colOff>
      <xdr:row>124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10" workbookViewId="0">
      <selection activeCell="K25" sqref="K25"/>
    </sheetView>
  </sheetViews>
  <sheetFormatPr defaultRowHeight="14.5" x14ac:dyDescent="0.35"/>
  <cols>
    <col min="9" max="10" width="9.26953125" bestFit="1" customWidth="1"/>
    <col min="11" max="11" width="12.7265625" bestFit="1" customWidth="1"/>
  </cols>
  <sheetData>
    <row r="1" spans="1:8" x14ac:dyDescent="0.35">
      <c r="A1" t="s">
        <v>1</v>
      </c>
      <c r="B1">
        <f>COUNT(A4:A11)</f>
        <v>8</v>
      </c>
    </row>
    <row r="2" spans="1:8" x14ac:dyDescent="0.35">
      <c r="B2" t="s">
        <v>49</v>
      </c>
      <c r="C2" t="s">
        <v>50</v>
      </c>
      <c r="D2" t="s">
        <v>48</v>
      </c>
    </row>
    <row r="3" spans="1:8" ht="17.5" x14ac:dyDescent="0.45">
      <c r="A3" t="s">
        <v>0</v>
      </c>
      <c r="B3" t="s">
        <v>33</v>
      </c>
      <c r="C3" t="s">
        <v>35</v>
      </c>
      <c r="D3" t="s">
        <v>36</v>
      </c>
      <c r="E3" t="s">
        <v>40</v>
      </c>
      <c r="F3" t="s">
        <v>37</v>
      </c>
      <c r="G3" t="s">
        <v>38</v>
      </c>
      <c r="H3" t="s">
        <v>39</v>
      </c>
    </row>
    <row r="4" spans="1:8" x14ac:dyDescent="0.35">
      <c r="A4">
        <v>1</v>
      </c>
      <c r="B4">
        <v>1991</v>
      </c>
      <c r="C4">
        <v>118</v>
      </c>
      <c r="D4">
        <v>8.1</v>
      </c>
      <c r="E4">
        <f>b_0+B4*b_1+C4*b_2</f>
        <v>7.3860065026725836</v>
      </c>
      <c r="F4">
        <f>D4-E4</f>
        <v>0.71399349732741602</v>
      </c>
      <c r="G4">
        <f>F4^2</f>
        <v>0.50978671422583477</v>
      </c>
      <c r="H4">
        <f>D4^2</f>
        <v>65.61</v>
      </c>
    </row>
    <row r="5" spans="1:8" x14ac:dyDescent="0.35">
      <c r="A5">
        <v>2</v>
      </c>
      <c r="B5">
        <v>1983</v>
      </c>
      <c r="C5">
        <v>132</v>
      </c>
      <c r="D5">
        <v>6.8</v>
      </c>
      <c r="E5">
        <f t="shared" ref="E5:E10" si="0">b_0+B5*b_1+C5*b_2</f>
        <v>7.3066930681530398</v>
      </c>
      <c r="F5">
        <f t="shared" ref="F5:F10" si="1">D5-E5</f>
        <v>-0.50669306815303994</v>
      </c>
      <c r="G5">
        <f t="shared" ref="G5:G10" si="2">F5^2</f>
        <v>0.25673786531434117</v>
      </c>
      <c r="H5">
        <f t="shared" ref="H5:H10" si="3">D5^2</f>
        <v>46.239999999999995</v>
      </c>
    </row>
    <row r="6" spans="1:8" x14ac:dyDescent="0.35">
      <c r="A6">
        <v>3</v>
      </c>
      <c r="B6">
        <v>1976</v>
      </c>
      <c r="C6">
        <v>119</v>
      </c>
      <c r="D6">
        <v>7</v>
      </c>
      <c r="E6">
        <f t="shared" si="0"/>
        <v>7.4538601542993153</v>
      </c>
      <c r="F6">
        <f t="shared" si="1"/>
        <v>-0.45386015429931525</v>
      </c>
      <c r="G6">
        <f t="shared" si="2"/>
        <v>0.20598903966059826</v>
      </c>
      <c r="H6">
        <f t="shared" si="3"/>
        <v>49</v>
      </c>
    </row>
    <row r="7" spans="1:8" x14ac:dyDescent="0.35">
      <c r="A7">
        <v>4</v>
      </c>
      <c r="B7">
        <v>1968</v>
      </c>
      <c r="C7">
        <v>153</v>
      </c>
      <c r="D7">
        <v>7.4</v>
      </c>
      <c r="E7">
        <f t="shared" si="0"/>
        <v>7.2030090236602646</v>
      </c>
      <c r="F7">
        <f t="shared" si="1"/>
        <v>0.19699097633973572</v>
      </c>
      <c r="G7">
        <f t="shared" si="2"/>
        <v>3.8805444759282319E-2</v>
      </c>
      <c r="H7">
        <f t="shared" si="3"/>
        <v>54.760000000000005</v>
      </c>
    </row>
    <row r="8" spans="1:8" x14ac:dyDescent="0.35">
      <c r="A8">
        <v>5</v>
      </c>
      <c r="B8">
        <v>1955</v>
      </c>
      <c r="C8">
        <v>91</v>
      </c>
      <c r="D8">
        <v>7.7</v>
      </c>
      <c r="E8">
        <f t="shared" si="0"/>
        <v>7.8010156798724122</v>
      </c>
      <c r="F8">
        <f t="shared" si="1"/>
        <v>-0.101015679872412</v>
      </c>
      <c r="G8">
        <f t="shared" si="2"/>
        <v>1.0204167580085624E-2</v>
      </c>
      <c r="H8">
        <f t="shared" si="3"/>
        <v>59.290000000000006</v>
      </c>
    </row>
    <row r="9" spans="1:8" x14ac:dyDescent="0.35">
      <c r="A9">
        <v>6</v>
      </c>
      <c r="B9">
        <v>1947</v>
      </c>
      <c r="C9">
        <v>118</v>
      </c>
      <c r="D9">
        <v>7.5</v>
      </c>
      <c r="E9">
        <f t="shared" si="0"/>
        <v>7.6102027428751891</v>
      </c>
      <c r="F9">
        <f t="shared" si="1"/>
        <v>-0.11020274287518905</v>
      </c>
      <c r="G9">
        <f t="shared" si="2"/>
        <v>1.2144644537215031E-2</v>
      </c>
      <c r="H9">
        <f t="shared" si="3"/>
        <v>56.25</v>
      </c>
    </row>
    <row r="10" spans="1:8" x14ac:dyDescent="0.35">
      <c r="A10">
        <v>7</v>
      </c>
      <c r="B10">
        <v>1935</v>
      </c>
      <c r="C10">
        <v>132</v>
      </c>
      <c r="D10">
        <v>7.6</v>
      </c>
      <c r="E10">
        <f t="shared" si="0"/>
        <v>7.5512707847377012</v>
      </c>
      <c r="F10">
        <f t="shared" si="1"/>
        <v>4.8729215262298453E-2</v>
      </c>
      <c r="G10">
        <f t="shared" si="2"/>
        <v>2.3745364200794205E-3</v>
      </c>
      <c r="H10">
        <f t="shared" si="3"/>
        <v>57.76</v>
      </c>
    </row>
    <row r="11" spans="1:8" x14ac:dyDescent="0.35">
      <c r="A11">
        <v>8</v>
      </c>
      <c r="B11">
        <v>1934</v>
      </c>
      <c r="C11">
        <v>105</v>
      </c>
      <c r="D11">
        <v>8</v>
      </c>
      <c r="E11">
        <f t="shared" ref="E11" si="4">b_0+B11*b_1+C11*b_2</f>
        <v>7.7879420435945477</v>
      </c>
      <c r="F11">
        <f t="shared" ref="F11" si="5">D11-E11</f>
        <v>0.21205795640545233</v>
      </c>
      <c r="G11">
        <f t="shared" ref="G11" si="6">F11^2</f>
        <v>4.4968576874856718E-2</v>
      </c>
      <c r="H11">
        <f t="shared" ref="H11" si="7">D11^2</f>
        <v>64</v>
      </c>
    </row>
    <row r="12" spans="1:8" x14ac:dyDescent="0.35">
      <c r="A12" t="s">
        <v>10</v>
      </c>
      <c r="B12">
        <f>SUM(B4:B11)</f>
        <v>15689</v>
      </c>
      <c r="C12">
        <f t="shared" ref="C12:H12" si="8">SUM(C4:C11)</f>
        <v>968</v>
      </c>
      <c r="D12">
        <f t="shared" si="8"/>
        <v>60.1</v>
      </c>
      <c r="E12">
        <f t="shared" si="8"/>
        <v>60.099999999865055</v>
      </c>
      <c r="F12">
        <f t="shared" si="8"/>
        <v>1.3494627637555823E-10</v>
      </c>
      <c r="G12">
        <f t="shared" si="8"/>
        <v>1.0810109893722932</v>
      </c>
      <c r="H12">
        <f t="shared" si="8"/>
        <v>452.91</v>
      </c>
    </row>
    <row r="13" spans="1:8" x14ac:dyDescent="0.35">
      <c r="A13" t="s">
        <v>14</v>
      </c>
      <c r="B13">
        <f t="shared" ref="B13:H13" si="9">B12/n</f>
        <v>1961.125</v>
      </c>
      <c r="C13">
        <f t="shared" si="9"/>
        <v>121</v>
      </c>
      <c r="D13">
        <f t="shared" si="9"/>
        <v>7.5125000000000002</v>
      </c>
      <c r="E13">
        <f t="shared" si="9"/>
        <v>7.5124999999831319</v>
      </c>
      <c r="F13">
        <f t="shared" si="9"/>
        <v>1.6868284546944778E-11</v>
      </c>
      <c r="G13">
        <f t="shared" si="9"/>
        <v>0.13512637367153665</v>
      </c>
      <c r="H13">
        <f t="shared" si="9"/>
        <v>56.613750000000003</v>
      </c>
    </row>
    <row r="15" spans="1:8" x14ac:dyDescent="0.35">
      <c r="A15" t="s">
        <v>2</v>
      </c>
      <c r="B15">
        <v>1</v>
      </c>
      <c r="C15">
        <v>1991</v>
      </c>
      <c r="D15">
        <v>118</v>
      </c>
    </row>
    <row r="16" spans="1:8" x14ac:dyDescent="0.35">
      <c r="B16">
        <v>1</v>
      </c>
      <c r="C16">
        <v>1983</v>
      </c>
      <c r="D16">
        <v>132</v>
      </c>
    </row>
    <row r="17" spans="1:11" x14ac:dyDescent="0.35">
      <c r="B17">
        <v>1</v>
      </c>
      <c r="C17">
        <v>1976</v>
      </c>
      <c r="D17">
        <v>119</v>
      </c>
    </row>
    <row r="18" spans="1:11" x14ac:dyDescent="0.35">
      <c r="B18">
        <v>1</v>
      </c>
      <c r="C18">
        <v>1968</v>
      </c>
      <c r="D18">
        <v>153</v>
      </c>
    </row>
    <row r="19" spans="1:11" x14ac:dyDescent="0.35">
      <c r="B19">
        <v>1</v>
      </c>
      <c r="C19">
        <v>1955</v>
      </c>
      <c r="D19">
        <v>91</v>
      </c>
    </row>
    <row r="20" spans="1:11" x14ac:dyDescent="0.35">
      <c r="B20">
        <v>1</v>
      </c>
      <c r="C20">
        <v>1947</v>
      </c>
      <c r="D20">
        <v>118</v>
      </c>
    </row>
    <row r="21" spans="1:11" x14ac:dyDescent="0.35">
      <c r="B21">
        <v>1</v>
      </c>
      <c r="C21">
        <v>1935</v>
      </c>
      <c r="D21">
        <v>132</v>
      </c>
    </row>
    <row r="22" spans="1:11" x14ac:dyDescent="0.35">
      <c r="B22">
        <v>1</v>
      </c>
      <c r="C22">
        <v>1934</v>
      </c>
      <c r="D22">
        <v>105</v>
      </c>
    </row>
    <row r="24" spans="1:11" ht="16.5" x14ac:dyDescent="0.35">
      <c r="A24" t="s">
        <v>31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K24" t="s">
        <v>57</v>
      </c>
    </row>
    <row r="25" spans="1:11" x14ac:dyDescent="0.35">
      <c r="B25">
        <v>1991</v>
      </c>
      <c r="C25">
        <v>1983</v>
      </c>
      <c r="D25">
        <v>1976</v>
      </c>
      <c r="E25">
        <v>1968</v>
      </c>
      <c r="F25">
        <v>1955</v>
      </c>
      <c r="G25">
        <v>1947</v>
      </c>
      <c r="H25">
        <v>1935</v>
      </c>
      <c r="I25">
        <v>1934</v>
      </c>
    </row>
    <row r="26" spans="1:11" x14ac:dyDescent="0.35">
      <c r="B26">
        <v>118</v>
      </c>
      <c r="C26">
        <v>132</v>
      </c>
      <c r="D26">
        <v>119</v>
      </c>
      <c r="E26">
        <v>153</v>
      </c>
      <c r="F26">
        <v>91</v>
      </c>
      <c r="G26">
        <v>118</v>
      </c>
      <c r="H26">
        <v>132</v>
      </c>
      <c r="I26">
        <v>105</v>
      </c>
    </row>
    <row r="28" spans="1:11" ht="16.5" x14ac:dyDescent="0.35">
      <c r="A28" t="s">
        <v>32</v>
      </c>
      <c r="B28">
        <f t="array" ref="B28:D30">MMULT(Xt,X)</f>
        <v>8</v>
      </c>
      <c r="C28">
        <v>15689</v>
      </c>
      <c r="D28">
        <v>968</v>
      </c>
      <c r="F28" t="s">
        <v>4</v>
      </c>
    </row>
    <row r="29" spans="1:11" x14ac:dyDescent="0.35">
      <c r="B29">
        <v>15689</v>
      </c>
      <c r="C29">
        <v>30771385</v>
      </c>
      <c r="D29">
        <v>1899083</v>
      </c>
      <c r="F29" t="s">
        <v>3</v>
      </c>
    </row>
    <row r="30" spans="1:11" x14ac:dyDescent="0.35">
      <c r="B30">
        <v>968</v>
      </c>
      <c r="C30">
        <v>1899083</v>
      </c>
      <c r="D30">
        <v>119572</v>
      </c>
      <c r="F30" t="s">
        <v>5</v>
      </c>
    </row>
    <row r="32" spans="1:11" ht="16.5" x14ac:dyDescent="0.35">
      <c r="A32" t="s">
        <v>34</v>
      </c>
      <c r="C32">
        <f t="array" ref="C32:E34">MINVERSE(XtX)</f>
        <v>1207.7585223448216</v>
      </c>
      <c r="D32">
        <v>-0.62397869725807797</v>
      </c>
      <c r="E32">
        <v>0.13278264723493038</v>
      </c>
      <c r="G32" t="s">
        <v>4</v>
      </c>
    </row>
    <row r="33" spans="1:9" x14ac:dyDescent="0.35">
      <c r="C33">
        <v>-0.62397869725807575</v>
      </c>
      <c r="D33">
        <v>3.2401423408889309E-4</v>
      </c>
      <c r="E33">
        <v>-9.465882288846947E-5</v>
      </c>
      <c r="G33" t="s">
        <v>55</v>
      </c>
    </row>
    <row r="34" spans="1:9" x14ac:dyDescent="0.35">
      <c r="C34">
        <v>0.13278264723489508</v>
      </c>
      <c r="D34">
        <v>-9.4658822888451458E-5</v>
      </c>
      <c r="E34">
        <v>4.368193124150357E-4</v>
      </c>
      <c r="G34" t="s">
        <v>5</v>
      </c>
    </row>
    <row r="36" spans="1:9" ht="16.5" x14ac:dyDescent="0.35">
      <c r="A36" t="s">
        <v>41</v>
      </c>
      <c r="B36">
        <f t="array" ref="B36:B38">MMULT(Xt,y)</f>
        <v>60.1</v>
      </c>
    </row>
    <row r="37" spans="1:9" x14ac:dyDescent="0.35">
      <c r="B37">
        <v>117840.7</v>
      </c>
    </row>
    <row r="38" spans="1:9" x14ac:dyDescent="0.35">
      <c r="B38">
        <v>7247.5</v>
      </c>
    </row>
    <row r="40" spans="1:9" ht="16.5" x14ac:dyDescent="0.35">
      <c r="A40" t="s">
        <v>42</v>
      </c>
      <c r="C40" t="s">
        <v>6</v>
      </c>
      <c r="D40">
        <f t="array" ref="D40:D42">MMULT(iXtX, Xty)</f>
        <v>18.542958778945604</v>
      </c>
    </row>
    <row r="41" spans="1:9" x14ac:dyDescent="0.35">
      <c r="C41" t="s">
        <v>7</v>
      </c>
      <c r="D41">
        <v>-5.0953690955137798E-3</v>
      </c>
    </row>
    <row r="42" spans="1:9" x14ac:dyDescent="0.35">
      <c r="C42" t="s">
        <v>8</v>
      </c>
      <c r="D42">
        <v>-8.5768848059752933E-3</v>
      </c>
    </row>
    <row r="44" spans="1:9" x14ac:dyDescent="0.35">
      <c r="A44" t="s">
        <v>56</v>
      </c>
      <c r="C44">
        <f>D40</f>
        <v>18.542958778945604</v>
      </c>
      <c r="D44" t="s">
        <v>9</v>
      </c>
      <c r="E44">
        <f>D41</f>
        <v>-5.0953690955137798E-3</v>
      </c>
      <c r="F44" t="s">
        <v>49</v>
      </c>
      <c r="G44" t="s">
        <v>9</v>
      </c>
      <c r="H44">
        <f>D42</f>
        <v>-8.5768848059752933E-3</v>
      </c>
      <c r="I44" t="s">
        <v>50</v>
      </c>
    </row>
    <row r="46" spans="1:9" x14ac:dyDescent="0.35">
      <c r="A46" t="s">
        <v>11</v>
      </c>
      <c r="B46">
        <f>G12</f>
        <v>1.0810109893722932</v>
      </c>
    </row>
    <row r="47" spans="1:9" x14ac:dyDescent="0.35">
      <c r="A47" t="s">
        <v>12</v>
      </c>
      <c r="B47">
        <f>H12</f>
        <v>452.91</v>
      </c>
    </row>
    <row r="48" spans="1:9" x14ac:dyDescent="0.35">
      <c r="A48" t="s">
        <v>13</v>
      </c>
      <c r="B48">
        <f>n*mean_y^2</f>
        <v>451.50125000000003</v>
      </c>
    </row>
    <row r="49" spans="1:5" x14ac:dyDescent="0.35">
      <c r="A49" t="s">
        <v>15</v>
      </c>
      <c r="B49">
        <f>ssy-ss0</f>
        <v>1.4087499999999977</v>
      </c>
    </row>
    <row r="50" spans="1:5" x14ac:dyDescent="0.35">
      <c r="A50" t="s">
        <v>16</v>
      </c>
      <c r="B50">
        <f>sst-sse</f>
        <v>0.3277390106277045</v>
      </c>
    </row>
    <row r="51" spans="1:5" ht="16.5" x14ac:dyDescent="0.35">
      <c r="A51" t="s">
        <v>43</v>
      </c>
      <c r="B51">
        <f>ssr/sst</f>
        <v>0.23264526042782965</v>
      </c>
    </row>
    <row r="53" spans="1:5" ht="16.5" x14ac:dyDescent="0.45">
      <c r="A53" t="s">
        <v>44</v>
      </c>
      <c r="B53">
        <f>SQRT(sse/(n-3))</f>
        <v>0.46497548093900465</v>
      </c>
    </row>
    <row r="54" spans="1:5" x14ac:dyDescent="0.35">
      <c r="A54" t="s">
        <v>17</v>
      </c>
      <c r="C54">
        <f>se*SQRT(c_00)</f>
        <v>16.159209356665905</v>
      </c>
    </row>
    <row r="55" spans="1:5" x14ac:dyDescent="0.35">
      <c r="A55" t="s">
        <v>18</v>
      </c>
      <c r="C55">
        <f>se*SQRT(c_11)</f>
        <v>8.3697425021698277E-3</v>
      </c>
    </row>
    <row r="56" spans="1:5" x14ac:dyDescent="0.35">
      <c r="A56" t="s">
        <v>19</v>
      </c>
      <c r="C56">
        <f>se*SQRT(c_22)</f>
        <v>9.7180911406582575E-3</v>
      </c>
    </row>
    <row r="58" spans="1:5" x14ac:dyDescent="0.35">
      <c r="A58" t="s">
        <v>20</v>
      </c>
      <c r="C58" s="1">
        <v>0.9</v>
      </c>
    </row>
    <row r="59" spans="1:5" x14ac:dyDescent="0.35">
      <c r="A59" t="s">
        <v>21</v>
      </c>
      <c r="C59" s="1">
        <f>1-C58</f>
        <v>9.9999999999999978E-2</v>
      </c>
    </row>
    <row r="60" spans="1:5" x14ac:dyDescent="0.35">
      <c r="A60" t="s">
        <v>22</v>
      </c>
      <c r="C60">
        <f>1-C59/2</f>
        <v>0.95</v>
      </c>
    </row>
    <row r="61" spans="1:5" x14ac:dyDescent="0.35">
      <c r="A61" t="s">
        <v>45</v>
      </c>
      <c r="C61">
        <v>2.0150000000000001</v>
      </c>
    </row>
    <row r="63" spans="1:5" x14ac:dyDescent="0.35">
      <c r="A63" t="s">
        <v>6</v>
      </c>
      <c r="B63">
        <f>b_0-t_95_5*se_b_0</f>
        <v>-14.017848074736193</v>
      </c>
      <c r="C63">
        <f>b_0+t_95_5*se_b_0</f>
        <v>51.1037656326274</v>
      </c>
      <c r="E63" t="s">
        <v>23</v>
      </c>
    </row>
    <row r="64" spans="1:5" x14ac:dyDescent="0.35">
      <c r="A64" t="s">
        <v>7</v>
      </c>
      <c r="B64">
        <f>b_1-t_95_5*se_b_1</f>
        <v>-2.1960400237385984E-2</v>
      </c>
      <c r="C64">
        <f>b_1+t_95_5*se_b_1</f>
        <v>1.1769662046358424E-2</v>
      </c>
      <c r="E64" t="s">
        <v>23</v>
      </c>
    </row>
    <row r="65" spans="1:6" x14ac:dyDescent="0.35">
      <c r="A65" t="s">
        <v>8</v>
      </c>
      <c r="B65">
        <f>b_2-t_95_5*se_b_2</f>
        <v>-2.8158838454401685E-2</v>
      </c>
      <c r="C65">
        <f>b_2+t_95_5*se_b_2</f>
        <v>1.1005068842451098E-2</v>
      </c>
      <c r="E65" t="s">
        <v>23</v>
      </c>
    </row>
    <row r="67" spans="1:6" x14ac:dyDescent="0.35">
      <c r="A67" t="s">
        <v>26</v>
      </c>
      <c r="D67">
        <v>2</v>
      </c>
    </row>
    <row r="68" spans="1:6" x14ac:dyDescent="0.35">
      <c r="A68" t="s">
        <v>24</v>
      </c>
      <c r="D68">
        <f>ssr/k</f>
        <v>0.16386950531385225</v>
      </c>
    </row>
    <row r="69" spans="1:6" x14ac:dyDescent="0.35">
      <c r="A69" t="s">
        <v>25</v>
      </c>
      <c r="D69">
        <f>sse/(n-k-1)</f>
        <v>0.21620219787445866</v>
      </c>
    </row>
    <row r="70" spans="1:6" x14ac:dyDescent="0.35">
      <c r="A70" t="s">
        <v>27</v>
      </c>
      <c r="D70">
        <f>msr/mse</f>
        <v>0.75794560335138572</v>
      </c>
    </row>
    <row r="71" spans="1:6" x14ac:dyDescent="0.35">
      <c r="A71" t="s">
        <v>46</v>
      </c>
      <c r="D71">
        <v>3.78</v>
      </c>
      <c r="F71" t="s">
        <v>28</v>
      </c>
    </row>
    <row r="72" spans="1:6" x14ac:dyDescent="0.35">
      <c r="F72" t="s">
        <v>47</v>
      </c>
    </row>
    <row r="90" spans="3:5" x14ac:dyDescent="0.35">
      <c r="C90" t="s">
        <v>29</v>
      </c>
      <c r="E90">
        <v>6.3299999999999995E-2</v>
      </c>
    </row>
    <row r="91" spans="3:5" x14ac:dyDescent="0.35">
      <c r="C91" t="s">
        <v>30</v>
      </c>
      <c r="E91">
        <f>SQRT(E90)</f>
        <v>0.2515949125081825</v>
      </c>
    </row>
    <row r="108" spans="3:5" x14ac:dyDescent="0.35">
      <c r="C108" t="s">
        <v>51</v>
      </c>
      <c r="E108">
        <f>0.1131</f>
        <v>0.11310000000000001</v>
      </c>
    </row>
    <row r="109" spans="3:5" x14ac:dyDescent="0.35">
      <c r="C109" t="s">
        <v>52</v>
      </c>
      <c r="E109">
        <f>SQRT(E108)</f>
        <v>0.33630343441600474</v>
      </c>
    </row>
    <row r="127" spans="3:5" x14ac:dyDescent="0.35">
      <c r="C127" t="s">
        <v>53</v>
      </c>
      <c r="E127">
        <f>0.1758</f>
        <v>0.17580000000000001</v>
      </c>
    </row>
    <row r="128" spans="3:5" x14ac:dyDescent="0.35">
      <c r="C128" t="s">
        <v>54</v>
      </c>
      <c r="E128">
        <f>SQRT(E127)</f>
        <v>0.41928510586473261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Sheet1</vt:lpstr>
      <vt:lpstr>Sheet2</vt:lpstr>
      <vt:lpstr>Sheet3</vt:lpstr>
      <vt:lpstr>b_0</vt:lpstr>
      <vt:lpstr>b_1</vt:lpstr>
      <vt:lpstr>b_2</vt:lpstr>
      <vt:lpstr>c_00</vt:lpstr>
      <vt:lpstr>c_11</vt:lpstr>
      <vt:lpstr>c_22</vt:lpstr>
      <vt:lpstr>iXtX</vt:lpstr>
      <vt:lpstr>k</vt:lpstr>
      <vt:lpstr>mean_y</vt:lpstr>
      <vt:lpstr>mse</vt:lpstr>
      <vt:lpstr>msr</vt:lpstr>
      <vt:lpstr>n</vt:lpstr>
      <vt:lpstr>se</vt:lpstr>
      <vt:lpstr>se_b_0</vt:lpstr>
      <vt:lpstr>se_b_1</vt:lpstr>
      <vt:lpstr>se_b_2</vt:lpstr>
      <vt:lpstr>ss0</vt:lpstr>
      <vt:lpstr>sse</vt:lpstr>
      <vt:lpstr>ssr</vt:lpstr>
      <vt:lpstr>sst</vt:lpstr>
      <vt:lpstr>ssy</vt:lpstr>
      <vt:lpstr>t_95_5</vt:lpstr>
      <vt:lpstr>X</vt:lpstr>
      <vt:lpstr>Xt</vt:lpstr>
      <vt:lpstr>XtX</vt:lpstr>
      <vt:lpstr>Xty</vt:lpstr>
      <vt:lpstr>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2015-07-13T11:15:15Z</dcterms:modified>
</cp:coreProperties>
</file>