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b_0">Sheet1!$B$11</definedName>
    <definedName name="b_0_max">Sheet1!$D$32</definedName>
    <definedName name="b_0_min">Sheet1!$C$32</definedName>
    <definedName name="b_1">Sheet1!$B$12</definedName>
    <definedName name="b_1_max">Sheet1!$D$33</definedName>
    <definedName name="b_1_min">Sheet1!$C$33</definedName>
    <definedName name="mean_x">Sheet1!$B$9</definedName>
    <definedName name="mean_y">Sheet1!$C$9</definedName>
    <definedName name="n">Sheet1!$B$1</definedName>
    <definedName name="s_b_0">Sheet1!$C$24</definedName>
    <definedName name="s_b_1">Sheet1!$C$25</definedName>
    <definedName name="se">Sheet1!$C$22</definedName>
    <definedName name="ss0">Sheet1!$C$16</definedName>
    <definedName name="sse">Sheet1!$C$18</definedName>
    <definedName name="ssr">Sheet1!$C$19</definedName>
    <definedName name="sst">Sheet1!$C$17</definedName>
    <definedName name="ssy">Sheet1!$C$15</definedName>
    <definedName name="sum_x_x">Sheet1!$E$8</definedName>
    <definedName name="sum_x_y">Sheet1!$D$8</definedName>
    <definedName name="sum_y">Sheet1!$C$8</definedName>
    <definedName name="sum_y_y">Sheet1!$F$8</definedName>
  </definedNames>
  <calcPr calcId="152511"/>
</workbook>
</file>

<file path=xl/calcChain.xml><?xml version="1.0" encoding="utf-8"?>
<calcChain xmlns="http://schemas.openxmlformats.org/spreadsheetml/2006/main">
  <c r="C18" i="1" l="1"/>
  <c r="I3" i="1"/>
  <c r="H3" i="1"/>
  <c r="G3" i="1"/>
  <c r="F3" i="1"/>
  <c r="E3" i="1"/>
  <c r="D4" i="1"/>
  <c r="D5" i="1"/>
  <c r="D6" i="1"/>
  <c r="D7" i="1"/>
  <c r="D3" i="1"/>
  <c r="C42" i="1" l="1"/>
  <c r="B42" i="1"/>
  <c r="C28" i="1" l="1"/>
  <c r="C29" i="1" s="1"/>
  <c r="C75" i="1" l="1"/>
  <c r="B75" i="1"/>
  <c r="F4" i="1" l="1"/>
  <c r="F5" i="1"/>
  <c r="F6" i="1"/>
  <c r="F7" i="1"/>
  <c r="B1" i="1"/>
  <c r="E4" i="1"/>
  <c r="E5" i="1"/>
  <c r="E6" i="1"/>
  <c r="E7" i="1"/>
  <c r="D8" i="1"/>
  <c r="C8" i="1"/>
  <c r="B8" i="1"/>
  <c r="B44" i="1" l="1"/>
  <c r="C44" i="1" s="1"/>
  <c r="B46" i="1"/>
  <c r="C46" i="1" s="1"/>
  <c r="B43" i="1"/>
  <c r="C43" i="1" s="1"/>
  <c r="B45" i="1"/>
  <c r="C45" i="1" s="1"/>
  <c r="B9" i="1"/>
  <c r="F8" i="1"/>
  <c r="C15" i="1" s="1"/>
  <c r="C9" i="1"/>
  <c r="C16" i="1" s="1"/>
  <c r="E8" i="1"/>
  <c r="C17" i="1" l="1"/>
  <c r="B12" i="1"/>
  <c r="B11" i="1" s="1"/>
  <c r="C35" i="1" s="1"/>
  <c r="G5" i="1" l="1"/>
  <c r="H5" i="1" s="1"/>
  <c r="I5" i="1" s="1"/>
  <c r="G6" i="1"/>
  <c r="H6" i="1" s="1"/>
  <c r="I6" i="1" s="1"/>
  <c r="G7" i="1"/>
  <c r="H7" i="1" s="1"/>
  <c r="I7" i="1" s="1"/>
  <c r="G4" i="1"/>
  <c r="H4" i="1" s="1"/>
  <c r="I4" i="1" s="1"/>
  <c r="G8" i="1" l="1"/>
  <c r="D75" i="1"/>
  <c r="H8" i="1"/>
  <c r="I8" i="1"/>
  <c r="C22" i="1" s="1"/>
  <c r="C36" i="1" l="1"/>
  <c r="C19" i="1"/>
  <c r="C20" i="1" s="1"/>
  <c r="D37" i="1" l="1"/>
  <c r="C37" i="1"/>
  <c r="C24" i="1"/>
  <c r="C25" i="1"/>
  <c r="C32" i="1" l="1"/>
  <c r="D32" i="1"/>
  <c r="D33" i="1"/>
  <c r="C33" i="1"/>
  <c r="F75" i="1" l="1"/>
  <c r="F76" i="1"/>
  <c r="F77" i="1"/>
  <c r="F78" i="1"/>
  <c r="F79" i="1"/>
  <c r="E76" i="1"/>
  <c r="E77" i="1"/>
  <c r="E78" i="1"/>
  <c r="E79" i="1"/>
  <c r="E75" i="1"/>
</calcChain>
</file>

<file path=xl/sharedStrings.xml><?xml version="1.0" encoding="utf-8"?>
<sst xmlns="http://schemas.openxmlformats.org/spreadsheetml/2006/main" count="44" uniqueCount="36">
  <si>
    <t>n</t>
  </si>
  <si>
    <t>xi</t>
  </si>
  <si>
    <t>yi</t>
  </si>
  <si>
    <t>sum</t>
  </si>
  <si>
    <t>mean</t>
  </si>
  <si>
    <t>xi * yi</t>
  </si>
  <si>
    <t>xi * xi</t>
  </si>
  <si>
    <t>b0</t>
  </si>
  <si>
    <t>b1</t>
  </si>
  <si>
    <t>yi * yi</t>
  </si>
  <si>
    <t>ssy</t>
  </si>
  <si>
    <t>ss0</t>
  </si>
  <si>
    <t>y_hat</t>
  </si>
  <si>
    <t>sse</t>
  </si>
  <si>
    <t>sst = ssy - ss0</t>
  </si>
  <si>
    <t>R^2 = ssr/sst</t>
  </si>
  <si>
    <t>ssr = sst - sse</t>
  </si>
  <si>
    <t>se = sqrt(sse/n - 2)</t>
  </si>
  <si>
    <t>sb0</t>
  </si>
  <si>
    <t>sb1</t>
  </si>
  <si>
    <t>confidence interval</t>
  </si>
  <si>
    <t>alpha</t>
  </si>
  <si>
    <t>percentile</t>
  </si>
  <si>
    <t>t(percentile, n -2)</t>
  </si>
  <si>
    <t>confidence b0</t>
  </si>
  <si>
    <t>confidence b1</t>
  </si>
  <si>
    <t>not significant</t>
  </si>
  <si>
    <t>significant</t>
  </si>
  <si>
    <t>y_hat(8)</t>
  </si>
  <si>
    <t>s_y_hat_1</t>
  </si>
  <si>
    <t>90% confidence</t>
  </si>
  <si>
    <t>i</t>
  </si>
  <si>
    <t>qi = (i - 0.5)/n</t>
  </si>
  <si>
    <t>ei</t>
  </si>
  <si>
    <t>ei * ei</t>
  </si>
  <si>
    <t>y_hat = 0.284146341 + 0.299390244*x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</si>
</sst>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Sheet1!$B$3:$B$7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</c:numCache>
            </c:numRef>
          </c:xVal>
          <c:yVal>
            <c:numRef>
              <c:f>Sheet1!$C$3:$C$7</c:f>
              <c:numCache>
                <c:formatCode>General</c:formatCode>
                <c:ptCount val="5"/>
                <c:pt idx="0">
                  <c:v>1.2</c:v>
                </c:pt>
                <c:pt idx="1">
                  <c:v>1.7</c:v>
                </c:pt>
                <c:pt idx="2">
                  <c:v>2.5</c:v>
                </c:pt>
                <c:pt idx="3">
                  <c:v>2.9</c:v>
                </c:pt>
                <c:pt idx="4">
                  <c:v>3.3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Sheet1!$B$3:$B$7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</c:numCache>
            </c:numRef>
          </c:xVal>
          <c:yVal>
            <c:numRef>
              <c:f>Sheet1!$G$3:$G$7</c:f>
              <c:numCache>
                <c:formatCode>General</c:formatCode>
                <c:ptCount val="5"/>
                <c:pt idx="0">
                  <c:v>1.1823170731707331</c:v>
                </c:pt>
                <c:pt idx="1">
                  <c:v>1.7810975609756106</c:v>
                </c:pt>
                <c:pt idx="2">
                  <c:v>2.3798780487804883</c:v>
                </c:pt>
                <c:pt idx="3">
                  <c:v>2.9786585365853653</c:v>
                </c:pt>
                <c:pt idx="4">
                  <c:v>3.2780487804878042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46494880"/>
        <c:axId val="-1646496512"/>
      </c:scatterChart>
      <c:valAx>
        <c:axId val="-164649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646496512"/>
        <c:crosses val="autoZero"/>
        <c:crossBetween val="midCat"/>
      </c:valAx>
      <c:valAx>
        <c:axId val="-16464965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6464948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Sheet1!$G$3:$G$7</c:f>
              <c:numCache>
                <c:formatCode>General</c:formatCode>
                <c:ptCount val="5"/>
                <c:pt idx="0">
                  <c:v>1.1823170731707331</c:v>
                </c:pt>
                <c:pt idx="1">
                  <c:v>1.7810975609756106</c:v>
                </c:pt>
                <c:pt idx="2">
                  <c:v>2.3798780487804883</c:v>
                </c:pt>
                <c:pt idx="3">
                  <c:v>2.9786585365853653</c:v>
                </c:pt>
                <c:pt idx="4">
                  <c:v>3.2780487804878042</c:v>
                </c:pt>
              </c:numCache>
            </c:numRef>
          </c:xVal>
          <c:yVal>
            <c:numRef>
              <c:f>Sheet1!$H$3:$H$7</c:f>
              <c:numCache>
                <c:formatCode>General</c:formatCode>
                <c:ptCount val="5"/>
                <c:pt idx="0">
                  <c:v>1.7682926829266865E-2</c:v>
                </c:pt>
                <c:pt idx="1">
                  <c:v>-8.1097560975610605E-2</c:v>
                </c:pt>
                <c:pt idx="2">
                  <c:v>0.12012195121951175</c:v>
                </c:pt>
                <c:pt idx="3">
                  <c:v>-7.8658536585365368E-2</c:v>
                </c:pt>
                <c:pt idx="4">
                  <c:v>2.1951219512195586E-2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46494336"/>
        <c:axId val="-1646493792"/>
      </c:scatterChart>
      <c:valAx>
        <c:axId val="-164649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y_hat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646493792"/>
        <c:crosses val="autoZero"/>
        <c:crossBetween val="midCat"/>
      </c:valAx>
      <c:valAx>
        <c:axId val="-16464937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error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6464943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Sheet1!$C$42:$C$46</c:f>
              <c:numCache>
                <c:formatCode>General</c:formatCode>
                <c:ptCount val="5"/>
                <c:pt idx="0">
                  <c:v>-1.2811261510381207</c:v>
                </c:pt>
                <c:pt idx="1">
                  <c:v>-0.52246305252576009</c:v>
                </c:pt>
                <c:pt idx="2">
                  <c:v>0</c:v>
                </c:pt>
                <c:pt idx="3">
                  <c:v>0.52246305252576009</c:v>
                </c:pt>
                <c:pt idx="4">
                  <c:v>1.2811261510381211</c:v>
                </c:pt>
              </c:numCache>
            </c:numRef>
          </c:xVal>
          <c:yVal>
            <c:numRef>
              <c:f>Sheet1!$D$42:$D$46</c:f>
              <c:numCache>
                <c:formatCode>General</c:formatCode>
                <c:ptCount val="5"/>
                <c:pt idx="0">
                  <c:v>-8.1097560975610605E-2</c:v>
                </c:pt>
                <c:pt idx="1">
                  <c:v>-7.8658536585365368E-2</c:v>
                </c:pt>
                <c:pt idx="2">
                  <c:v>1.7682926829266865E-2</c:v>
                </c:pt>
                <c:pt idx="3">
                  <c:v>2.1951219512195586E-2</c:v>
                </c:pt>
                <c:pt idx="4">
                  <c:v>0.12012195121951175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46495424"/>
        <c:axId val="-1646493248"/>
      </c:scatterChart>
      <c:valAx>
        <c:axId val="-164649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inverted cdf for</a:t>
                </a:r>
                <a:r>
                  <a:rPr lang="en-US" baseline="0"/>
                  <a:t> </a:t>
                </a:r>
                <a:r>
                  <a:rPr lang="en-US"/>
                  <a:t>normal distribution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646493248"/>
        <c:crosses val="autoZero"/>
        <c:crossBetween val="midCat"/>
      </c:valAx>
      <c:valAx>
        <c:axId val="-16464932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sorted error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64649542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Sheet1!$H$3:$H$7</c:f>
              <c:numCache>
                <c:formatCode>General</c:formatCode>
                <c:ptCount val="5"/>
                <c:pt idx="0">
                  <c:v>1.7682926829266865E-2</c:v>
                </c:pt>
                <c:pt idx="1">
                  <c:v>-8.1097560975610605E-2</c:v>
                </c:pt>
                <c:pt idx="2">
                  <c:v>0.12012195121951175</c:v>
                </c:pt>
                <c:pt idx="3">
                  <c:v>-7.8658536585365368E-2</c:v>
                </c:pt>
                <c:pt idx="4">
                  <c:v>2.1951219512195586E-2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46500864"/>
        <c:axId val="-1646502496"/>
      </c:scatterChart>
      <c:valAx>
        <c:axId val="-164650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experimental run</a:t>
                </a:r>
              </a:p>
            </c:rich>
          </c:tx>
          <c:overlay val="0"/>
        </c:title>
        <c:majorTickMark val="out"/>
        <c:minorTickMark val="none"/>
        <c:tickLblPos val="nextTo"/>
        <c:crossAx val="-1646502496"/>
        <c:crosses val="autoZero"/>
        <c:crossBetween val="midCat"/>
      </c:valAx>
      <c:valAx>
        <c:axId val="-16465024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error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64650086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Sheet1!$C$74</c:f>
              <c:strCache>
                <c:ptCount val="1"/>
                <c:pt idx="0">
                  <c:v>yi</c:v>
                </c:pt>
              </c:strCache>
            </c:strRef>
          </c:tx>
          <c:spPr>
            <a:ln>
              <a:noFill/>
            </a:ln>
          </c:spPr>
          <c:xVal>
            <c:numRef>
              <c:f>Sheet1!$B$75:$B$79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</c:numCache>
            </c:numRef>
          </c:xVal>
          <c:yVal>
            <c:numRef>
              <c:f>Sheet1!$C$75:$C$79</c:f>
              <c:numCache>
                <c:formatCode>General</c:formatCode>
                <c:ptCount val="5"/>
                <c:pt idx="0">
                  <c:v>1.2</c:v>
                </c:pt>
                <c:pt idx="1">
                  <c:v>1.7</c:v>
                </c:pt>
                <c:pt idx="2">
                  <c:v>2.5</c:v>
                </c:pt>
                <c:pt idx="3">
                  <c:v>2.9</c:v>
                </c:pt>
                <c:pt idx="4">
                  <c:v>3.3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Sheet1!$D$74</c:f>
              <c:strCache>
                <c:ptCount val="1"/>
                <c:pt idx="0">
                  <c:v>y_hat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Sheet1!$B$75:$B$79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</c:numCache>
            </c:numRef>
          </c:xVal>
          <c:yVal>
            <c:numRef>
              <c:f>Sheet1!$D$75:$D$79</c:f>
              <c:numCache>
                <c:formatCode>General</c:formatCode>
                <c:ptCount val="5"/>
                <c:pt idx="0">
                  <c:v>1.1823170731707331</c:v>
                </c:pt>
                <c:pt idx="1">
                  <c:v>1.7810975609756106</c:v>
                </c:pt>
                <c:pt idx="2">
                  <c:v>2.3798780487804883</c:v>
                </c:pt>
                <c:pt idx="3">
                  <c:v>2.9786585365853653</c:v>
                </c:pt>
                <c:pt idx="4">
                  <c:v>3.2780487804878042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Sheet1!$E$74</c:f>
              <c:strCache>
                <c:ptCount val="1"/>
                <c:pt idx="0">
                  <c:v>90% confidence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Sheet1!$B$75:$B$79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</c:numCache>
            </c:numRef>
          </c:xVal>
          <c:yVal>
            <c:numRef>
              <c:f>Sheet1!$E$75:$E$79</c:f>
              <c:numCache>
                <c:formatCode>General</c:formatCode>
                <c:ptCount val="5"/>
                <c:pt idx="0">
                  <c:v>0.77491304211372225</c:v>
                </c:pt>
                <c:pt idx="1">
                  <c:v>1.2943267441575872</c:v>
                </c:pt>
                <c:pt idx="2">
                  <c:v>1.8137404462014519</c:v>
                </c:pt>
                <c:pt idx="3">
                  <c:v>2.3331541482453169</c:v>
                </c:pt>
                <c:pt idx="4">
                  <c:v>2.5928609992672493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Sheet1!$F$74</c:f>
              <c:strCache>
                <c:ptCount val="1"/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Sheet1!$B$75:$B$79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</c:numCache>
            </c:numRef>
          </c:xVal>
          <c:yVal>
            <c:numRef>
              <c:f>Sheet1!$F$75:$F$79</c:f>
              <c:numCache>
                <c:formatCode>General</c:formatCode>
                <c:ptCount val="5"/>
                <c:pt idx="0">
                  <c:v>1.5897211042277439</c:v>
                </c:pt>
                <c:pt idx="1">
                  <c:v>2.2678683777936337</c:v>
                </c:pt>
                <c:pt idx="2">
                  <c:v>2.9460156513595241</c:v>
                </c:pt>
                <c:pt idx="3">
                  <c:v>3.6241629249254141</c:v>
                </c:pt>
                <c:pt idx="4">
                  <c:v>3.9632365617083591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46491616"/>
        <c:axId val="-1646504672"/>
      </c:scatterChart>
      <c:valAx>
        <c:axId val="-164649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646504672"/>
        <c:crosses val="autoZero"/>
        <c:crossBetween val="midCat"/>
      </c:valAx>
      <c:valAx>
        <c:axId val="-16465046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646491616"/>
        <c:crosses val="autoZero"/>
        <c:crossBetween val="midCat"/>
      </c:valAx>
    </c:plotArea>
    <c:legend>
      <c:legendPos val="r"/>
      <c:legendEntry>
        <c:idx val="3"/>
        <c:delete val="1"/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9</xdr:row>
      <xdr:rowOff>9525</xdr:rowOff>
    </xdr:from>
    <xdr:to>
      <xdr:col>14</xdr:col>
      <xdr:colOff>314325</xdr:colOff>
      <xdr:row>23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25</xdr:row>
      <xdr:rowOff>0</xdr:rowOff>
    </xdr:from>
    <xdr:to>
      <xdr:col>14</xdr:col>
      <xdr:colOff>314325</xdr:colOff>
      <xdr:row>39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</xdr:colOff>
      <xdr:row>40</xdr:row>
      <xdr:rowOff>171450</xdr:rowOff>
    </xdr:from>
    <xdr:to>
      <xdr:col>14</xdr:col>
      <xdr:colOff>323850</xdr:colOff>
      <xdr:row>55</xdr:row>
      <xdr:rowOff>57150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</xdr:colOff>
      <xdr:row>57</xdr:row>
      <xdr:rowOff>9525</xdr:rowOff>
    </xdr:from>
    <xdr:to>
      <xdr:col>14</xdr:col>
      <xdr:colOff>314325</xdr:colOff>
      <xdr:row>71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28575</xdr:rowOff>
    </xdr:from>
    <xdr:to>
      <xdr:col>14</xdr:col>
      <xdr:colOff>304800</xdr:colOff>
      <xdr:row>87</xdr:row>
      <xdr:rowOff>104775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workbookViewId="0">
      <selection activeCell="E49" sqref="E49"/>
    </sheetView>
  </sheetViews>
  <sheetFormatPr defaultRowHeight="14.4" x14ac:dyDescent="0.3"/>
  <cols>
    <col min="2" max="2" width="13.44140625" customWidth="1"/>
  </cols>
  <sheetData>
    <row r="1" spans="1:9" x14ac:dyDescent="0.3">
      <c r="A1" t="s">
        <v>0</v>
      </c>
      <c r="B1">
        <f>COUNT(B3:B7)</f>
        <v>5</v>
      </c>
    </row>
    <row r="2" spans="1:9" x14ac:dyDescent="0.3">
      <c r="A2" t="s">
        <v>31</v>
      </c>
      <c r="B2" t="s">
        <v>1</v>
      </c>
      <c r="C2" t="s">
        <v>2</v>
      </c>
      <c r="D2" t="s">
        <v>5</v>
      </c>
      <c r="E2" t="s">
        <v>6</v>
      </c>
      <c r="F2" t="s">
        <v>9</v>
      </c>
      <c r="G2" t="s">
        <v>12</v>
      </c>
      <c r="H2" t="s">
        <v>33</v>
      </c>
      <c r="I2" t="s">
        <v>34</v>
      </c>
    </row>
    <row r="3" spans="1:9" x14ac:dyDescent="0.3">
      <c r="A3">
        <v>1</v>
      </c>
      <c r="B3">
        <v>3</v>
      </c>
      <c r="C3">
        <v>1.2</v>
      </c>
      <c r="D3">
        <f>B3*C3</f>
        <v>3.5999999999999996</v>
      </c>
      <c r="E3">
        <f>B3*B3</f>
        <v>9</v>
      </c>
      <c r="F3">
        <f>C3*C3</f>
        <v>1.44</v>
      </c>
      <c r="G3">
        <f>b_0+b_1*B3</f>
        <v>1.1823170731707331</v>
      </c>
      <c r="H3">
        <f>C3-G3</f>
        <v>1.7682926829266865E-2</v>
      </c>
      <c r="I3">
        <f>H3*H3</f>
        <v>3.126859012492059E-4</v>
      </c>
    </row>
    <row r="4" spans="1:9" x14ac:dyDescent="0.3">
      <c r="A4">
        <v>2</v>
      </c>
      <c r="B4">
        <v>5</v>
      </c>
      <c r="C4">
        <v>1.7</v>
      </c>
      <c r="D4">
        <f t="shared" ref="D4:D7" si="0">B4*C4</f>
        <v>8.5</v>
      </c>
      <c r="E4">
        <f t="shared" ref="E4:E7" si="1">B4*B4</f>
        <v>25</v>
      </c>
      <c r="F4">
        <f t="shared" ref="F4:F7" si="2">C4*C4</f>
        <v>2.8899999999999997</v>
      </c>
      <c r="G4">
        <f t="shared" ref="G3:G7" si="3">b_0+b_1*B4</f>
        <v>1.7810975609756106</v>
      </c>
      <c r="H4">
        <f t="shared" ref="H4:H7" si="4">C4-G4</f>
        <v>-8.1097560975610605E-2</v>
      </c>
      <c r="I4">
        <f t="shared" ref="I4:I7" si="5">H4*H4</f>
        <v>6.57681439619288E-3</v>
      </c>
    </row>
    <row r="5" spans="1:9" x14ac:dyDescent="0.3">
      <c r="A5">
        <v>3</v>
      </c>
      <c r="B5">
        <v>7</v>
      </c>
      <c r="C5">
        <v>2.5</v>
      </c>
      <c r="D5">
        <f t="shared" si="0"/>
        <v>17.5</v>
      </c>
      <c r="E5">
        <f t="shared" si="1"/>
        <v>49</v>
      </c>
      <c r="F5">
        <f t="shared" si="2"/>
        <v>6.25</v>
      </c>
      <c r="G5">
        <f t="shared" si="3"/>
        <v>2.3798780487804883</v>
      </c>
      <c r="H5">
        <f t="shared" si="4"/>
        <v>0.12012195121951175</v>
      </c>
      <c r="I5">
        <f t="shared" si="5"/>
        <v>1.442928316478276E-2</v>
      </c>
    </row>
    <row r="6" spans="1:9" x14ac:dyDescent="0.3">
      <c r="A6">
        <v>4</v>
      </c>
      <c r="B6">
        <v>9</v>
      </c>
      <c r="C6">
        <v>2.9</v>
      </c>
      <c r="D6">
        <f t="shared" si="0"/>
        <v>26.099999999999998</v>
      </c>
      <c r="E6">
        <f t="shared" si="1"/>
        <v>81</v>
      </c>
      <c r="F6">
        <f t="shared" si="2"/>
        <v>8.41</v>
      </c>
      <c r="G6">
        <f t="shared" si="3"/>
        <v>2.9786585365853653</v>
      </c>
      <c r="H6">
        <f t="shared" si="4"/>
        <v>-7.8658536585365368E-2</v>
      </c>
      <c r="I6">
        <f t="shared" si="5"/>
        <v>6.1871653777512622E-3</v>
      </c>
    </row>
    <row r="7" spans="1:9" x14ac:dyDescent="0.3">
      <c r="A7">
        <v>5</v>
      </c>
      <c r="B7">
        <v>10</v>
      </c>
      <c r="C7">
        <v>3.3</v>
      </c>
      <c r="D7">
        <f t="shared" si="0"/>
        <v>33</v>
      </c>
      <c r="E7">
        <f t="shared" si="1"/>
        <v>100</v>
      </c>
      <c r="F7">
        <f t="shared" si="2"/>
        <v>10.889999999999999</v>
      </c>
      <c r="G7">
        <f t="shared" si="3"/>
        <v>3.2780487804878042</v>
      </c>
      <c r="H7">
        <f t="shared" si="4"/>
        <v>2.1951219512195586E-2</v>
      </c>
      <c r="I7">
        <f t="shared" si="5"/>
        <v>4.818560380725962E-4</v>
      </c>
    </row>
    <row r="8" spans="1:9" x14ac:dyDescent="0.3">
      <c r="A8" t="s">
        <v>3</v>
      </c>
      <c r="B8">
        <f t="shared" ref="B8:I8" si="6">SUM(B3:B7)</f>
        <v>34</v>
      </c>
      <c r="C8">
        <f t="shared" si="6"/>
        <v>11.600000000000001</v>
      </c>
      <c r="D8">
        <f t="shared" si="6"/>
        <v>88.7</v>
      </c>
      <c r="E8">
        <f t="shared" si="6"/>
        <v>264</v>
      </c>
      <c r="F8">
        <f t="shared" si="6"/>
        <v>29.880000000000003</v>
      </c>
      <c r="G8">
        <f t="shared" si="6"/>
        <v>11.600000000000001</v>
      </c>
      <c r="H8">
        <f t="shared" si="6"/>
        <v>-1.7763568394002505E-15</v>
      </c>
      <c r="I8">
        <f t="shared" si="6"/>
        <v>2.7987804878048705E-2</v>
      </c>
    </row>
    <row r="9" spans="1:9" x14ac:dyDescent="0.3">
      <c r="A9" t="s">
        <v>4</v>
      </c>
      <c r="B9">
        <f>B8/n</f>
        <v>6.8</v>
      </c>
      <c r="C9">
        <f>C8/n</f>
        <v>2.3200000000000003</v>
      </c>
    </row>
    <row r="11" spans="1:9" x14ac:dyDescent="0.3">
      <c r="A11" t="s">
        <v>7</v>
      </c>
      <c r="B11">
        <f>mean_y-b_1*mean_x</f>
        <v>0.28414634146341688</v>
      </c>
    </row>
    <row r="12" spans="1:9" x14ac:dyDescent="0.3">
      <c r="A12" t="s">
        <v>8</v>
      </c>
      <c r="B12">
        <f>(sum_x_y - n*mean_x*mean_y)/(sum_x_x-n*mean_x*mean_x)</f>
        <v>0.29939024390243874</v>
      </c>
    </row>
    <row r="13" spans="1:9" x14ac:dyDescent="0.3">
      <c r="B13" t="s">
        <v>35</v>
      </c>
    </row>
    <row r="15" spans="1:9" x14ac:dyDescent="0.3">
      <c r="A15" t="s">
        <v>10</v>
      </c>
      <c r="C15">
        <f>sum_y_y</f>
        <v>29.880000000000003</v>
      </c>
    </row>
    <row r="16" spans="1:9" x14ac:dyDescent="0.3">
      <c r="A16" t="s">
        <v>11</v>
      </c>
      <c r="C16">
        <f>n*mean_y*mean_y</f>
        <v>26.912000000000006</v>
      </c>
    </row>
    <row r="17" spans="1:6" x14ac:dyDescent="0.3">
      <c r="A17" t="s">
        <v>14</v>
      </c>
      <c r="C17">
        <f>ssy-ss0</f>
        <v>2.9679999999999964</v>
      </c>
    </row>
    <row r="18" spans="1:6" x14ac:dyDescent="0.3">
      <c r="A18" t="s">
        <v>13</v>
      </c>
      <c r="C18">
        <f>I8</f>
        <v>2.7987804878048705E-2</v>
      </c>
    </row>
    <row r="19" spans="1:6" x14ac:dyDescent="0.3">
      <c r="A19" t="s">
        <v>16</v>
      </c>
      <c r="C19">
        <f>sst-sse</f>
        <v>2.9400121951219478</v>
      </c>
    </row>
    <row r="20" spans="1:6" x14ac:dyDescent="0.3">
      <c r="A20" t="s">
        <v>15</v>
      </c>
      <c r="C20">
        <f>ssr/sst</f>
        <v>0.99057014660443099</v>
      </c>
    </row>
    <row r="22" spans="1:6" x14ac:dyDescent="0.3">
      <c r="A22" t="s">
        <v>17</v>
      </c>
      <c r="C22">
        <f>SQRT(sse/(n-2))</f>
        <v>9.6588137432517568E-2</v>
      </c>
    </row>
    <row r="24" spans="1:6" x14ac:dyDescent="0.3">
      <c r="A24" t="s">
        <v>18</v>
      </c>
      <c r="C24">
        <f>se*SQRT(1/n+mean_x*mean_x/(sum_x_x-n*mean_x*mean_x))</f>
        <v>0.12254732359349416</v>
      </c>
    </row>
    <row r="25" spans="1:6" x14ac:dyDescent="0.3">
      <c r="A25" t="s">
        <v>19</v>
      </c>
      <c r="C25">
        <f>se/SQRT(sum_x_x-n*mean_x*mean_x)</f>
        <v>1.6865020348706475E-2</v>
      </c>
    </row>
    <row r="27" spans="1:6" x14ac:dyDescent="0.3">
      <c r="A27" t="s">
        <v>20</v>
      </c>
      <c r="C27">
        <v>0.9</v>
      </c>
    </row>
    <row r="28" spans="1:6" x14ac:dyDescent="0.3">
      <c r="A28" t="s">
        <v>21</v>
      </c>
      <c r="C28">
        <f>(1-C27)</f>
        <v>9.9999999999999978E-2</v>
      </c>
    </row>
    <row r="29" spans="1:6" x14ac:dyDescent="0.3">
      <c r="A29" t="s">
        <v>22</v>
      </c>
      <c r="C29">
        <f>1-C28/2</f>
        <v>0.95</v>
      </c>
    </row>
    <row r="30" spans="1:6" x14ac:dyDescent="0.3">
      <c r="A30" t="s">
        <v>23</v>
      </c>
      <c r="C30">
        <v>2.3530000000000002</v>
      </c>
    </row>
    <row r="32" spans="1:6" x14ac:dyDescent="0.3">
      <c r="A32" t="s">
        <v>24</v>
      </c>
      <c r="C32">
        <f>b_0-s_b_0*C30</f>
        <v>-4.2075109520748888E-3</v>
      </c>
      <c r="D32">
        <f>b_0+s_b_0*C30</f>
        <v>0.57250019387890871</v>
      </c>
      <c r="F32" t="s">
        <v>26</v>
      </c>
    </row>
    <row r="33" spans="1:6" x14ac:dyDescent="0.3">
      <c r="A33" t="s">
        <v>25</v>
      </c>
      <c r="C33">
        <f>b_1-s_b_1*C30</f>
        <v>0.25970685102193242</v>
      </c>
      <c r="D33">
        <f>b_1+s_b_1*C30</f>
        <v>0.33907363678294505</v>
      </c>
      <c r="F33" t="s">
        <v>27</v>
      </c>
    </row>
    <row r="35" spans="1:6" x14ac:dyDescent="0.3">
      <c r="A35" t="s">
        <v>28</v>
      </c>
      <c r="C35">
        <f>b_0+b_1*8</f>
        <v>2.6792682926829268</v>
      </c>
    </row>
    <row r="36" spans="1:6" x14ac:dyDescent="0.3">
      <c r="A36" t="s">
        <v>29</v>
      </c>
      <c r="C36">
        <f>se*SQRT(1+1/n+(8-mean_x)*(8-mean_x)/(sum_x_x-n*mean_x*mean_x))</f>
        <v>0.10772511120245443</v>
      </c>
    </row>
    <row r="37" spans="1:6" x14ac:dyDescent="0.3">
      <c r="A37" t="s">
        <v>30</v>
      </c>
      <c r="C37">
        <f>C35-C30*C36</f>
        <v>2.4257911060235515</v>
      </c>
      <c r="D37">
        <f>C35+C30*C36</f>
        <v>2.932745479342302</v>
      </c>
      <c r="F37" t="s">
        <v>27</v>
      </c>
    </row>
    <row r="41" spans="1:6" x14ac:dyDescent="0.3">
      <c r="A41" t="s">
        <v>31</v>
      </c>
      <c r="B41" t="s">
        <v>32</v>
      </c>
      <c r="C41" t="s">
        <v>1</v>
      </c>
      <c r="D41" t="s">
        <v>33</v>
      </c>
    </row>
    <row r="42" spans="1:6" x14ac:dyDescent="0.3">
      <c r="A42">
        <v>1</v>
      </c>
      <c r="B42">
        <f>(A42-0.5)/n</f>
        <v>0.1</v>
      </c>
      <c r="C42">
        <f>4.91*(POWER(B42,0.14)-POWER(1-B42,0.14))</f>
        <v>-1.2811261510381207</v>
      </c>
      <c r="D42">
        <v>-8.1097560975610605E-2</v>
      </c>
    </row>
    <row r="43" spans="1:6" x14ac:dyDescent="0.3">
      <c r="A43">
        <v>2</v>
      </c>
      <c r="B43">
        <f>(A43-0.5)/n</f>
        <v>0.3</v>
      </c>
      <c r="C43">
        <f t="shared" ref="C43:C46" si="7">4.91*(POWER(B43,0.14)-POWER(1-B43,0.14))</f>
        <v>-0.52246305252576009</v>
      </c>
      <c r="D43">
        <v>-7.8658536585365368E-2</v>
      </c>
    </row>
    <row r="44" spans="1:6" x14ac:dyDescent="0.3">
      <c r="A44">
        <v>3</v>
      </c>
      <c r="B44">
        <f>(A44-0.5)/n</f>
        <v>0.5</v>
      </c>
      <c r="C44">
        <f t="shared" si="7"/>
        <v>0</v>
      </c>
      <c r="D44">
        <v>1.7682926829266865E-2</v>
      </c>
    </row>
    <row r="45" spans="1:6" x14ac:dyDescent="0.3">
      <c r="A45">
        <v>4</v>
      </c>
      <c r="B45">
        <f>(A45-0.5)/n</f>
        <v>0.7</v>
      </c>
      <c r="C45">
        <f t="shared" si="7"/>
        <v>0.52246305252576009</v>
      </c>
      <c r="D45">
        <v>2.1951219512195586E-2</v>
      </c>
    </row>
    <row r="46" spans="1:6" x14ac:dyDescent="0.3">
      <c r="A46">
        <v>5</v>
      </c>
      <c r="B46">
        <f>(A46-0.5)/n</f>
        <v>0.9</v>
      </c>
      <c r="C46">
        <f t="shared" si="7"/>
        <v>1.2811261510381211</v>
      </c>
      <c r="D46">
        <v>0.12012195121951175</v>
      </c>
    </row>
    <row r="74" spans="2:6" x14ac:dyDescent="0.3">
      <c r="B74" t="s">
        <v>1</v>
      </c>
      <c r="C74" t="s">
        <v>2</v>
      </c>
      <c r="D74" t="s">
        <v>12</v>
      </c>
      <c r="E74" t="s">
        <v>30</v>
      </c>
    </row>
    <row r="75" spans="2:6" x14ac:dyDescent="0.3">
      <c r="B75">
        <f>B3</f>
        <v>3</v>
      </c>
      <c r="C75">
        <f>C3</f>
        <v>1.2</v>
      </c>
      <c r="D75">
        <f>G3</f>
        <v>1.1823170731707331</v>
      </c>
      <c r="E75">
        <f>b_0_min+b_1_min*B75</f>
        <v>0.77491304211372225</v>
      </c>
      <c r="F75">
        <f>b_0_max+b_1_max*B75</f>
        <v>1.5897211042277439</v>
      </c>
    </row>
    <row r="76" spans="2:6" x14ac:dyDescent="0.3">
      <c r="B76">
        <v>5</v>
      </c>
      <c r="C76">
        <v>1.7</v>
      </c>
      <c r="D76">
        <v>1.7810975609756106</v>
      </c>
      <c r="E76">
        <f>b_0_min+b_1_min*B76</f>
        <v>1.2943267441575872</v>
      </c>
      <c r="F76">
        <f>b_0_max+b_1_max*B76</f>
        <v>2.2678683777936337</v>
      </c>
    </row>
    <row r="77" spans="2:6" x14ac:dyDescent="0.3">
      <c r="B77">
        <v>7</v>
      </c>
      <c r="C77">
        <v>2.5</v>
      </c>
      <c r="D77">
        <v>2.3798780487804883</v>
      </c>
      <c r="E77">
        <f>b_0_min+b_1_min*B77</f>
        <v>1.8137404462014519</v>
      </c>
      <c r="F77">
        <f>b_0_max+b_1_max*B77</f>
        <v>2.9460156513595241</v>
      </c>
    </row>
    <row r="78" spans="2:6" x14ac:dyDescent="0.3">
      <c r="B78">
        <v>9</v>
      </c>
      <c r="C78">
        <v>2.9</v>
      </c>
      <c r="D78">
        <v>2.9786585365853653</v>
      </c>
      <c r="E78">
        <f>b_0_min+b_1_min*B78</f>
        <v>2.3331541482453169</v>
      </c>
      <c r="F78">
        <f>b_0_max+b_1_max*B78</f>
        <v>3.6241629249254141</v>
      </c>
    </row>
    <row r="79" spans="2:6" x14ac:dyDescent="0.3">
      <c r="B79">
        <v>10</v>
      </c>
      <c r="C79">
        <v>3.3</v>
      </c>
      <c r="D79">
        <v>3.2780487804878042</v>
      </c>
      <c r="E79">
        <f>b_0_min+b_1_min*B79</f>
        <v>2.5928609992672493</v>
      </c>
      <c r="F79">
        <f>b_0_max+b_1_max*B79</f>
        <v>3.9632365617083591</v>
      </c>
    </row>
  </sheetData>
  <sortState ref="D42:D46">
    <sortCondition ref="D4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21</vt:i4>
      </vt:variant>
    </vt:vector>
  </HeadingPairs>
  <TitlesOfParts>
    <vt:vector size="24" baseType="lpstr">
      <vt:lpstr>Sheet1</vt:lpstr>
      <vt:lpstr>Sheet2</vt:lpstr>
      <vt:lpstr>Sheet3</vt:lpstr>
      <vt:lpstr>b_0</vt:lpstr>
      <vt:lpstr>b_0_max</vt:lpstr>
      <vt:lpstr>b_0_min</vt:lpstr>
      <vt:lpstr>b_1</vt:lpstr>
      <vt:lpstr>b_1_max</vt:lpstr>
      <vt:lpstr>b_1_min</vt:lpstr>
      <vt:lpstr>mean_x</vt:lpstr>
      <vt:lpstr>mean_y</vt:lpstr>
      <vt:lpstr>n</vt:lpstr>
      <vt:lpstr>s_b_0</vt:lpstr>
      <vt:lpstr>s_b_1</vt:lpstr>
      <vt:lpstr>se</vt:lpstr>
      <vt:lpstr>ss0</vt:lpstr>
      <vt:lpstr>sse</vt:lpstr>
      <vt:lpstr>ssr</vt:lpstr>
      <vt:lpstr>sst</vt:lpstr>
      <vt:lpstr>ssy</vt:lpstr>
      <vt:lpstr>sum_x_x</vt:lpstr>
      <vt:lpstr>sum_x_y</vt:lpstr>
      <vt:lpstr>sum_y</vt:lpstr>
      <vt:lpstr>sum_y_y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2020-11-03T19:32:20Z</dcterms:modified>
</cp:coreProperties>
</file>