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Sheet1" sheetId="1" r:id="rId1"/>
    <sheet name="Sheet2" sheetId="2" r:id="rId2"/>
    <sheet name="Sheet3" sheetId="3" r:id="rId3"/>
  </sheets>
  <definedNames>
    <definedName name="a">Sheet1!$C$3</definedName>
    <definedName name="alpha">Sheet1!$C$31</definedName>
    <definedName name="alpha_A">Sheet1!$D$13</definedName>
    <definedName name="alpha_B">Sheet1!$E$13</definedName>
    <definedName name="alpha_C">Sheet1!$F$13</definedName>
    <definedName name="alpha_D">Sheet1!$G$13</definedName>
    <definedName name="msa">Sheet1!$B$26</definedName>
    <definedName name="mse">Sheet1!$B$27</definedName>
    <definedName name="mu">Sheet1!$C$15</definedName>
    <definedName name="n">Sheet1!$C$5</definedName>
    <definedName name="rep">Sheet1!$C$4</definedName>
    <definedName name="se">Sheet1!$C$73</definedName>
    <definedName name="se_alpha">Sheet1!$F$75</definedName>
    <definedName name="se_mu">Sheet1!$F$74</definedName>
    <definedName name="ss0">Sheet1!$C$19</definedName>
    <definedName name="ssa">Sheet1!$C$20</definedName>
    <definedName name="sse">Sheet1!$C$17</definedName>
    <definedName name="sst">Sheet1!$C$21</definedName>
    <definedName name="ssy">Sheet1!$C$18</definedName>
    <definedName name="t_975_12">Sheet1!$D$80</definedName>
  </definedNames>
  <calcPr calcId="152511"/>
</workbook>
</file>

<file path=xl/calcChain.xml><?xml version="1.0" encoding="utf-8"?>
<calcChain xmlns="http://schemas.openxmlformats.org/spreadsheetml/2006/main">
  <c r="D13" i="1" l="1"/>
  <c r="C78" i="1" l="1"/>
  <c r="C79" i="1" s="1"/>
  <c r="C5" i="1" l="1"/>
  <c r="B56" i="1" s="1"/>
  <c r="C56" i="1" s="1"/>
  <c r="C31" i="1"/>
  <c r="C32" i="1" s="1"/>
  <c r="T9" i="1"/>
  <c r="U9" i="1"/>
  <c r="V9" i="1"/>
  <c r="W9" i="1"/>
  <c r="T10" i="1"/>
  <c r="U10" i="1"/>
  <c r="V10" i="1"/>
  <c r="W10" i="1"/>
  <c r="T11" i="1"/>
  <c r="U11" i="1"/>
  <c r="V11" i="1"/>
  <c r="W11" i="1"/>
  <c r="U8" i="1"/>
  <c r="V8" i="1"/>
  <c r="W8" i="1"/>
  <c r="T8" i="1"/>
  <c r="C18" i="1" l="1"/>
  <c r="B69" i="1"/>
  <c r="C69" i="1" s="1"/>
  <c r="B67" i="1"/>
  <c r="C67" i="1" s="1"/>
  <c r="B65" i="1"/>
  <c r="C65" i="1" s="1"/>
  <c r="B63" i="1"/>
  <c r="C63" i="1" s="1"/>
  <c r="B61" i="1"/>
  <c r="C61" i="1" s="1"/>
  <c r="B59" i="1"/>
  <c r="C59" i="1" s="1"/>
  <c r="B57" i="1"/>
  <c r="C57" i="1" s="1"/>
  <c r="B55" i="1"/>
  <c r="C55" i="1" s="1"/>
  <c r="B70" i="1"/>
  <c r="C70" i="1" s="1"/>
  <c r="B68" i="1"/>
  <c r="C68" i="1" s="1"/>
  <c r="B66" i="1"/>
  <c r="C66" i="1" s="1"/>
  <c r="B64" i="1"/>
  <c r="C64" i="1" s="1"/>
  <c r="B62" i="1"/>
  <c r="C62" i="1" s="1"/>
  <c r="B60" i="1"/>
  <c r="C60" i="1" s="1"/>
  <c r="B58" i="1"/>
  <c r="C58" i="1" s="1"/>
  <c r="E12" i="1"/>
  <c r="F12" i="1"/>
  <c r="G12" i="1"/>
  <c r="D12" i="1"/>
  <c r="C15" i="1"/>
  <c r="C19" i="1" l="1"/>
  <c r="C21" i="1" s="1"/>
  <c r="F13" i="1"/>
  <c r="G13" i="1"/>
  <c r="E13" i="1"/>
  <c r="J10" i="1"/>
  <c r="N10" i="1" s="1"/>
  <c r="R10" i="1" s="1"/>
  <c r="K8" i="1" l="1"/>
  <c r="O8" i="1" s="1"/>
  <c r="S8" i="1" s="1"/>
  <c r="I8" i="1"/>
  <c r="M8" i="1" s="1"/>
  <c r="Q8" i="1" s="1"/>
  <c r="J13" i="1"/>
  <c r="H13" i="1"/>
  <c r="J9" i="1"/>
  <c r="N9" i="1" s="1"/>
  <c r="R9" i="1" s="1"/>
  <c r="J11" i="1"/>
  <c r="N11" i="1" s="1"/>
  <c r="R11" i="1" s="1"/>
  <c r="H9" i="1"/>
  <c r="L9" i="1" s="1"/>
  <c r="P9" i="1" s="1"/>
  <c r="H10" i="1"/>
  <c r="L10" i="1" s="1"/>
  <c r="P10" i="1" s="1"/>
  <c r="H11" i="1"/>
  <c r="L11" i="1" s="1"/>
  <c r="P11" i="1" s="1"/>
  <c r="A51" i="1"/>
  <c r="J8" i="1"/>
  <c r="N8" i="1" s="1"/>
  <c r="R8" i="1" s="1"/>
  <c r="A52" i="1"/>
  <c r="A47" i="1"/>
  <c r="A48" i="1"/>
  <c r="A43" i="1"/>
  <c r="H8" i="1"/>
  <c r="L8" i="1" s="1"/>
  <c r="P8" i="1" s="1"/>
  <c r="A41" i="1"/>
  <c r="A45" i="1"/>
  <c r="A49" i="1"/>
  <c r="A42" i="1"/>
  <c r="A46" i="1"/>
  <c r="A50" i="1"/>
  <c r="A44" i="1"/>
  <c r="I13" i="1"/>
  <c r="I9" i="1"/>
  <c r="M9" i="1" s="1"/>
  <c r="Q9" i="1" s="1"/>
  <c r="I10" i="1"/>
  <c r="M10" i="1" s="1"/>
  <c r="Q10" i="1" s="1"/>
  <c r="I11" i="1"/>
  <c r="M11" i="1" s="1"/>
  <c r="Q11" i="1" s="1"/>
  <c r="K13" i="1"/>
  <c r="K10" i="1"/>
  <c r="O10" i="1" s="1"/>
  <c r="S10" i="1" s="1"/>
  <c r="K11" i="1"/>
  <c r="O11" i="1" s="1"/>
  <c r="S11" i="1" s="1"/>
  <c r="K9" i="1"/>
  <c r="O9" i="1" s="1"/>
  <c r="S9" i="1" s="1"/>
  <c r="C17" i="1" l="1"/>
  <c r="C20" i="1"/>
  <c r="B27" i="1" l="1"/>
  <c r="C72" i="1"/>
  <c r="C73" i="1" s="1"/>
  <c r="F23" i="1"/>
  <c r="B26" i="1"/>
  <c r="B28" i="1" s="1"/>
  <c r="F74" i="1" l="1"/>
  <c r="F75" i="1"/>
  <c r="B83" i="1" l="1"/>
  <c r="C85" i="1"/>
  <c r="C86" i="1"/>
  <c r="B85" i="1"/>
  <c r="B86" i="1"/>
  <c r="C83" i="1"/>
  <c r="C84" i="1"/>
  <c r="B84" i="1"/>
  <c r="C82" i="1"/>
  <c r="B82" i="1"/>
</calcChain>
</file>

<file path=xl/sharedStrings.xml><?xml version="1.0" encoding="utf-8"?>
<sst xmlns="http://schemas.openxmlformats.org/spreadsheetml/2006/main" count="73" uniqueCount="64">
  <si>
    <r>
      <t>y</t>
    </r>
    <r>
      <rPr>
        <vertAlign val="subscript"/>
        <sz val="11"/>
        <color theme="1"/>
        <rFont val="Calibri"/>
        <family val="2"/>
        <scheme val="minor"/>
      </rPr>
      <t>ij</t>
    </r>
    <r>
      <rPr>
        <sz val="11"/>
        <color theme="1"/>
        <rFont val="Calibri"/>
        <family val="2"/>
        <scheme val="minor"/>
      </rPr>
      <t xml:space="preserve"> = </t>
    </r>
    <r>
      <rPr>
        <sz val="11"/>
        <color theme="1"/>
        <rFont val="Arial"/>
        <family val="2"/>
      </rPr>
      <t xml:space="preserve">µ + </t>
    </r>
    <r>
      <rPr>
        <sz val="11"/>
        <color theme="1"/>
        <rFont val="Calibri"/>
        <family val="2"/>
      </rPr>
      <t>α</t>
    </r>
    <r>
      <rPr>
        <vertAlign val="subscript"/>
        <sz val="11"/>
        <color theme="1"/>
        <rFont val="Arial"/>
        <family val="2"/>
      </rPr>
      <t>j</t>
    </r>
    <r>
      <rPr>
        <sz val="11"/>
        <color theme="1"/>
        <rFont val="Arial"/>
        <family val="2"/>
      </rPr>
      <t xml:space="preserve"> + e</t>
    </r>
    <r>
      <rPr>
        <vertAlign val="subscript"/>
        <sz val="11"/>
        <color theme="1"/>
        <rFont val="Arial"/>
        <family val="2"/>
      </rPr>
      <t>ij</t>
    </r>
  </si>
  <si>
    <t>A</t>
  </si>
  <si>
    <t>B</t>
  </si>
  <si>
    <t>C</t>
  </si>
  <si>
    <t>D</t>
  </si>
  <si>
    <t>alternatives</t>
  </si>
  <si>
    <t>µ</t>
  </si>
  <si>
    <t>replications</t>
  </si>
  <si>
    <t>column means</t>
  </si>
  <si>
    <r>
      <t>α</t>
    </r>
    <r>
      <rPr>
        <vertAlign val="subscript"/>
        <sz val="11"/>
        <color theme="1"/>
        <rFont val="Calibri"/>
        <family val="2"/>
      </rPr>
      <t xml:space="preserve">j </t>
    </r>
    <r>
      <rPr>
        <sz val="11"/>
        <color theme="1"/>
        <rFont val="Calibri"/>
        <family val="2"/>
      </rPr>
      <t>= column mean</t>
    </r>
    <r>
      <rPr>
        <vertAlign val="subscript"/>
        <sz val="11"/>
        <color theme="1"/>
        <rFont val="Calibri"/>
        <family val="2"/>
      </rPr>
      <t>j</t>
    </r>
    <r>
      <rPr>
        <sz val="11"/>
        <color theme="1"/>
        <rFont val="Calibri"/>
        <family val="2"/>
      </rPr>
      <t xml:space="preserve"> - mu</t>
    </r>
  </si>
  <si>
    <t>y_hat(A)</t>
  </si>
  <si>
    <t>y_hat(B)</t>
  </si>
  <si>
    <t>y_hat(D)</t>
  </si>
  <si>
    <t>y_hat(C</t>
  </si>
  <si>
    <t>i</t>
  </si>
  <si>
    <r>
      <t>e</t>
    </r>
    <r>
      <rPr>
        <vertAlign val="subscript"/>
        <sz val="11"/>
        <color theme="1"/>
        <rFont val="Calibri"/>
        <family val="2"/>
        <scheme val="minor"/>
      </rPr>
      <t>i1</t>
    </r>
  </si>
  <si>
    <r>
      <t>e</t>
    </r>
    <r>
      <rPr>
        <vertAlign val="subscript"/>
        <sz val="11"/>
        <color theme="1"/>
        <rFont val="Calibri"/>
        <family val="2"/>
        <scheme val="minor"/>
      </rPr>
      <t>i2</t>
    </r>
  </si>
  <si>
    <r>
      <t>e</t>
    </r>
    <r>
      <rPr>
        <vertAlign val="subscript"/>
        <sz val="11"/>
        <color theme="1"/>
        <rFont val="Calibri"/>
        <family val="2"/>
        <scheme val="minor"/>
      </rPr>
      <t>i3</t>
    </r>
  </si>
  <si>
    <r>
      <t>e</t>
    </r>
    <r>
      <rPr>
        <vertAlign val="subscript"/>
        <sz val="11"/>
        <color theme="1"/>
        <rFont val="Calibri"/>
        <family val="2"/>
        <scheme val="minor"/>
      </rPr>
      <t>i4</t>
    </r>
  </si>
  <si>
    <r>
      <t>e</t>
    </r>
    <r>
      <rPr>
        <vertAlign val="subscript"/>
        <sz val="11"/>
        <color theme="1"/>
        <rFont val="Calibri"/>
        <family val="2"/>
        <scheme val="minor"/>
      </rPr>
      <t>i1</t>
    </r>
    <r>
      <rPr>
        <vertAlign val="superscript"/>
        <sz val="11"/>
        <color theme="1"/>
        <rFont val="Calibri"/>
        <family val="2"/>
        <scheme val="minor"/>
      </rPr>
      <t>2</t>
    </r>
  </si>
  <si>
    <r>
      <t>e</t>
    </r>
    <r>
      <rPr>
        <vertAlign val="subscript"/>
        <sz val="11"/>
        <color theme="1"/>
        <rFont val="Calibri"/>
        <family val="2"/>
        <scheme val="minor"/>
      </rPr>
      <t>i2</t>
    </r>
    <r>
      <rPr>
        <vertAlign val="superscript"/>
        <sz val="11"/>
        <color theme="1"/>
        <rFont val="Calibri"/>
        <family val="2"/>
        <scheme val="minor"/>
      </rPr>
      <t>2</t>
    </r>
  </si>
  <si>
    <r>
      <t>e</t>
    </r>
    <r>
      <rPr>
        <vertAlign val="subscript"/>
        <sz val="11"/>
        <color theme="1"/>
        <rFont val="Calibri"/>
        <family val="2"/>
        <scheme val="minor"/>
      </rPr>
      <t>i3</t>
    </r>
    <r>
      <rPr>
        <vertAlign val="superscript"/>
        <sz val="11"/>
        <color theme="1"/>
        <rFont val="Calibri"/>
        <family val="2"/>
        <scheme val="minor"/>
      </rPr>
      <t>2</t>
    </r>
  </si>
  <si>
    <r>
      <t>e</t>
    </r>
    <r>
      <rPr>
        <vertAlign val="subscript"/>
        <sz val="11"/>
        <color theme="1"/>
        <rFont val="Calibri"/>
        <family val="2"/>
        <scheme val="minor"/>
      </rPr>
      <t>i4</t>
    </r>
    <r>
      <rPr>
        <vertAlign val="superscript"/>
        <sz val="11"/>
        <color theme="1"/>
        <rFont val="Calibri"/>
        <family val="2"/>
        <scheme val="minor"/>
      </rPr>
      <t>2</t>
    </r>
  </si>
  <si>
    <r>
      <t>µ = sum(y</t>
    </r>
    <r>
      <rPr>
        <vertAlign val="subscript"/>
        <sz val="11"/>
        <color theme="1"/>
        <rFont val="Arial"/>
        <family val="2"/>
      </rPr>
      <t>ij</t>
    </r>
    <r>
      <rPr>
        <sz val="11"/>
        <color theme="1"/>
        <rFont val="Arial"/>
        <family val="2"/>
      </rPr>
      <t>)/ar</t>
    </r>
  </si>
  <si>
    <r>
      <t>sse = sum(e</t>
    </r>
    <r>
      <rPr>
        <vertAlign val="subscript"/>
        <sz val="11"/>
        <color theme="1"/>
        <rFont val="Calibri"/>
        <family val="2"/>
        <scheme val="minor"/>
      </rPr>
      <t>ij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</si>
  <si>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r>
      <t>y</t>
    </r>
    <r>
      <rPr>
        <vertAlign val="subscript"/>
        <sz val="11"/>
        <color theme="1"/>
        <rFont val="Calibri"/>
        <family val="2"/>
        <scheme val="minor"/>
      </rPr>
      <t>i1</t>
    </r>
    <r>
      <rPr>
        <vertAlign val="superscript"/>
        <sz val="11"/>
        <color theme="1"/>
        <rFont val="Calibri"/>
        <family val="2"/>
        <scheme val="minor"/>
      </rPr>
      <t>2</t>
    </r>
  </si>
  <si>
    <r>
      <t>y</t>
    </r>
    <r>
      <rPr>
        <vertAlign val="subscript"/>
        <sz val="11"/>
        <color theme="1"/>
        <rFont val="Calibri"/>
        <family val="2"/>
        <scheme val="minor"/>
      </rPr>
      <t>i2</t>
    </r>
    <r>
      <rPr>
        <vertAlign val="superscript"/>
        <sz val="11"/>
        <color theme="1"/>
        <rFont val="Calibri"/>
        <family val="2"/>
        <scheme val="minor"/>
      </rPr>
      <t>2</t>
    </r>
  </si>
  <si>
    <r>
      <t>y</t>
    </r>
    <r>
      <rPr>
        <vertAlign val="subscript"/>
        <sz val="11"/>
        <color theme="1"/>
        <rFont val="Calibri"/>
        <family val="2"/>
        <scheme val="minor"/>
      </rPr>
      <t>i3</t>
    </r>
    <r>
      <rPr>
        <vertAlign val="superscript"/>
        <sz val="11"/>
        <color theme="1"/>
        <rFont val="Calibri"/>
        <family val="2"/>
        <scheme val="minor"/>
      </rPr>
      <t>2</t>
    </r>
  </si>
  <si>
    <r>
      <t>y</t>
    </r>
    <r>
      <rPr>
        <vertAlign val="subscript"/>
        <sz val="11"/>
        <color theme="1"/>
        <rFont val="Calibri"/>
        <family val="2"/>
        <scheme val="minor"/>
      </rPr>
      <t>i4</t>
    </r>
    <r>
      <rPr>
        <vertAlign val="superscript"/>
        <sz val="11"/>
        <color theme="1"/>
        <rFont val="Calibri"/>
        <family val="2"/>
        <scheme val="minor"/>
      </rPr>
      <t>2</t>
    </r>
  </si>
  <si>
    <r>
      <t>ss0 = ar</t>
    </r>
    <r>
      <rPr>
        <sz val="11"/>
        <color theme="1"/>
        <rFont val="Arial"/>
        <family val="2"/>
      </rPr>
      <t>µ</t>
    </r>
    <r>
      <rPr>
        <vertAlign val="superscript"/>
        <sz val="11"/>
        <color theme="1"/>
        <rFont val="Calibri"/>
        <family val="2"/>
      </rPr>
      <t>2</t>
    </r>
  </si>
  <si>
    <r>
      <t>ssy = sum(y</t>
    </r>
    <r>
      <rPr>
        <vertAlign val="subscript"/>
        <sz val="11"/>
        <color theme="1"/>
        <rFont val="Calibri"/>
        <family val="2"/>
        <scheme val="minor"/>
      </rPr>
      <t>ij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</si>
  <si>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r>
      <t>ssa = r*sum(</t>
    </r>
    <r>
      <rPr>
        <sz val="11"/>
        <color theme="1"/>
        <rFont val="Calibri"/>
        <family val="2"/>
      </rPr>
      <t>α</t>
    </r>
    <r>
      <rPr>
        <vertAlign val="subscript"/>
        <sz val="11"/>
        <color theme="1"/>
        <rFont val="Calibri"/>
        <family val="2"/>
      </rPr>
      <t>j</t>
    </r>
    <r>
      <rPr>
        <vertAlign val="superscript"/>
        <sz val="11"/>
        <color theme="1"/>
        <rFont val="Calibri"/>
        <family val="2"/>
      </rPr>
      <t>2</t>
    </r>
    <r>
      <rPr>
        <sz val="11"/>
        <color theme="1"/>
        <rFont val="Calibri"/>
        <family val="2"/>
      </rPr>
      <t>)</t>
    </r>
  </si>
  <si>
    <r>
      <rPr>
        <sz val="11"/>
        <color theme="1"/>
        <rFont val="Calibri"/>
        <family val="2"/>
      </rPr>
      <t>α</t>
    </r>
    <r>
      <rPr>
        <vertAlign val="subscript"/>
        <sz val="11"/>
        <color theme="1"/>
        <rFont val="Calibri"/>
        <family val="2"/>
        <scheme val="minor"/>
      </rPr>
      <t>i1</t>
    </r>
    <r>
      <rPr>
        <vertAlign val="superscript"/>
        <sz val="11"/>
        <color theme="1"/>
        <rFont val="Calibri"/>
        <family val="2"/>
        <scheme val="minor"/>
      </rPr>
      <t>2</t>
    </r>
  </si>
  <si>
    <r>
      <rPr>
        <sz val="11"/>
        <color theme="1"/>
        <rFont val="Calibri"/>
        <family val="2"/>
      </rPr>
      <t>α</t>
    </r>
    <r>
      <rPr>
        <vertAlign val="subscript"/>
        <sz val="11"/>
        <color theme="1"/>
        <rFont val="Calibri"/>
        <family val="2"/>
        <scheme val="minor"/>
      </rPr>
      <t>i2</t>
    </r>
    <r>
      <rPr>
        <vertAlign val="superscript"/>
        <sz val="11"/>
        <color theme="1"/>
        <rFont val="Calibri"/>
        <family val="2"/>
        <scheme val="minor"/>
      </rPr>
      <t>2</t>
    </r>
  </si>
  <si>
    <r>
      <rPr>
        <sz val="11"/>
        <color theme="1"/>
        <rFont val="Calibri"/>
        <family val="2"/>
      </rPr>
      <t>α</t>
    </r>
    <r>
      <rPr>
        <vertAlign val="subscript"/>
        <sz val="11"/>
        <color theme="1"/>
        <rFont val="Calibri"/>
        <family val="2"/>
        <scheme val="minor"/>
      </rPr>
      <t>i3</t>
    </r>
    <r>
      <rPr>
        <vertAlign val="superscript"/>
        <sz val="11"/>
        <color theme="1"/>
        <rFont val="Calibri"/>
        <family val="2"/>
        <scheme val="minor"/>
      </rPr>
      <t>2</t>
    </r>
  </si>
  <si>
    <t>sst = ssy - ss0</t>
  </si>
  <si>
    <t>msa</t>
  </si>
  <si>
    <t>mse</t>
  </si>
  <si>
    <t>msa/mse</t>
  </si>
  <si>
    <t>F-test</t>
  </si>
  <si>
    <t>confidence interval</t>
  </si>
  <si>
    <t>alpha</t>
  </si>
  <si>
    <t>p</t>
  </si>
  <si>
    <t>F[90%, a-1, a(r-1)) = F(90%, 3, 12)</t>
  </si>
  <si>
    <t>&lt; F[90%, 3, 12]</t>
  </si>
  <si>
    <t>server settings are not significantly different</t>
  </si>
  <si>
    <t>y_hat</t>
  </si>
  <si>
    <t>e</t>
  </si>
  <si>
    <t>qi</t>
  </si>
  <si>
    <t>xi</t>
  </si>
  <si>
    <t>ei</t>
  </si>
  <si>
    <t>n</t>
  </si>
  <si>
    <r>
      <t>s</t>
    </r>
    <r>
      <rPr>
        <vertAlign val="subscript"/>
        <sz val="11"/>
        <color theme="1"/>
        <rFont val="Calibri"/>
        <family val="2"/>
        <scheme val="minor"/>
      </rPr>
      <t>e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= sse/(a(r-1))</t>
    </r>
  </si>
  <si>
    <r>
      <t>s</t>
    </r>
    <r>
      <rPr>
        <vertAlign val="subscript"/>
        <sz val="11"/>
        <color theme="1"/>
        <rFont val="Calibri"/>
        <family val="2"/>
        <scheme val="minor"/>
      </rPr>
      <t>e</t>
    </r>
    <r>
      <rPr>
        <vertAlign val="superscript"/>
        <sz val="11"/>
        <color theme="1"/>
        <rFont val="Calibri"/>
        <family val="2"/>
        <scheme val="minor"/>
      </rPr>
      <t/>
    </r>
  </si>
  <si>
    <r>
      <rPr>
        <sz val="11"/>
        <color theme="1"/>
        <rFont val="Arial"/>
        <family val="2"/>
      </rPr>
      <t>standard deviation of errors for µ</t>
    </r>
    <r>
      <rPr>
        <sz val="11"/>
        <color theme="1"/>
        <rFont val="Calibri"/>
        <family val="2"/>
      </rPr>
      <t xml:space="preserve"> = s</t>
    </r>
    <r>
      <rPr>
        <vertAlign val="subscript"/>
        <sz val="11"/>
        <color theme="1"/>
        <rFont val="Calibri"/>
        <family val="2"/>
      </rPr>
      <t>e</t>
    </r>
    <r>
      <rPr>
        <sz val="11"/>
        <color theme="1"/>
        <rFont val="Calibri"/>
        <family val="2"/>
      </rPr>
      <t>/sqrt(ar)</t>
    </r>
  </si>
  <si>
    <r>
      <t>standard deviation of errors for α = s</t>
    </r>
    <r>
      <rPr>
        <vertAlign val="subscript"/>
        <sz val="11"/>
        <color theme="1"/>
        <rFont val="Calibri"/>
        <family val="2"/>
      </rPr>
      <t>e*</t>
    </r>
    <r>
      <rPr>
        <sz val="11"/>
        <color theme="1"/>
        <rFont val="Calibri"/>
        <family val="2"/>
      </rPr>
      <t>sqrt((a-1)/ar)</t>
    </r>
  </si>
  <si>
    <t>t[.975, a(r-1)] = t[.975, 12]</t>
  </si>
  <si>
    <r>
      <rPr>
        <sz val="11"/>
        <color theme="1"/>
        <rFont val="Calibri"/>
        <family val="2"/>
      </rPr>
      <t>α</t>
    </r>
    <r>
      <rPr>
        <vertAlign val="subscript"/>
        <sz val="11"/>
        <color theme="1"/>
        <rFont val="Calibri"/>
        <family val="2"/>
        <scheme val="minor"/>
      </rPr>
      <t>A</t>
    </r>
  </si>
  <si>
    <r>
      <rPr>
        <sz val="11"/>
        <color theme="1"/>
        <rFont val="Calibri"/>
        <family val="2"/>
      </rPr>
      <t>α</t>
    </r>
    <r>
      <rPr>
        <vertAlign val="subscript"/>
        <sz val="11"/>
        <color theme="1"/>
        <rFont val="Calibri"/>
        <family val="2"/>
        <scheme val="minor"/>
      </rPr>
      <t>B</t>
    </r>
  </si>
  <si>
    <r>
      <rPr>
        <sz val="11"/>
        <color theme="1"/>
        <rFont val="Calibri"/>
        <family val="2"/>
      </rPr>
      <t>α</t>
    </r>
    <r>
      <rPr>
        <vertAlign val="subscript"/>
        <sz val="11"/>
        <color theme="1"/>
        <rFont val="Calibri"/>
        <family val="2"/>
        <scheme val="minor"/>
      </rPr>
      <t>C</t>
    </r>
  </si>
  <si>
    <r>
      <rPr>
        <sz val="11"/>
        <color theme="1"/>
        <rFont val="Calibri"/>
        <family val="2"/>
      </rPr>
      <t>α</t>
    </r>
    <r>
      <rPr>
        <vertAlign val="subscript"/>
        <sz val="11"/>
        <color theme="1"/>
        <rFont val="Calibri"/>
        <family val="2"/>
        <scheme val="minor"/>
      </rPr>
      <t>D</t>
    </r>
  </si>
  <si>
    <t>significant</t>
  </si>
  <si>
    <t>not significant</t>
  </si>
  <si>
    <t>percentage of variation by the server chioce = ssa/sst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</si>
</sst>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</font>
    <font>
      <vertAlign val="subscript"/>
      <sz val="11"/>
      <color theme="1"/>
      <name val="Calibri"/>
      <family val="2"/>
      <scheme val="minor"/>
    </font>
    <font>
      <vertAlign val="subscript"/>
      <sz val="11"/>
      <color theme="1"/>
      <name val="Arial"/>
      <family val="2"/>
    </font>
    <font>
      <vertAlign val="subscript"/>
      <sz val="11"/>
      <color theme="1"/>
      <name val="Calibri"/>
      <family val="2"/>
    </font>
    <font>
      <vertAlign val="superscript"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2" fillId="0" borderId="0" xfId="0" applyFont="1"/>
    <xf numFmtId="9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Sheet1!$B$36</c:f>
              <c:strCache>
                <c:ptCount val="1"/>
                <c:pt idx="0">
                  <c:v>e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Sheet1!$A$37:$A$52</c:f>
              <c:numCache>
                <c:formatCode>General</c:formatCode>
                <c:ptCount val="16"/>
                <c:pt idx="0">
                  <c:v>0.94249999999999989</c:v>
                </c:pt>
                <c:pt idx="1">
                  <c:v>0.94249999999999989</c:v>
                </c:pt>
                <c:pt idx="2">
                  <c:v>0.94249999999999989</c:v>
                </c:pt>
                <c:pt idx="3">
                  <c:v>0.94249999999999989</c:v>
                </c:pt>
                <c:pt idx="4">
                  <c:v>1.02</c:v>
                </c:pt>
                <c:pt idx="5">
                  <c:v>1.02</c:v>
                </c:pt>
                <c:pt idx="6">
                  <c:v>1.02</c:v>
                </c:pt>
                <c:pt idx="7">
                  <c:v>1.02</c:v>
                </c:pt>
                <c:pt idx="8">
                  <c:v>1.0549999999999999</c:v>
                </c:pt>
                <c:pt idx="9">
                  <c:v>1.0549999999999999</c:v>
                </c:pt>
                <c:pt idx="10">
                  <c:v>1.0549999999999999</c:v>
                </c:pt>
                <c:pt idx="11">
                  <c:v>1.0549999999999999</c:v>
                </c:pt>
                <c:pt idx="12">
                  <c:v>1.0550000000000002</c:v>
                </c:pt>
                <c:pt idx="13">
                  <c:v>1.0550000000000002</c:v>
                </c:pt>
                <c:pt idx="14">
                  <c:v>1.0550000000000002</c:v>
                </c:pt>
                <c:pt idx="15">
                  <c:v>1.0550000000000002</c:v>
                </c:pt>
              </c:numCache>
            </c:numRef>
          </c:xVal>
          <c:yVal>
            <c:numRef>
              <c:f>Sheet1!$B$37:$B$52</c:f>
              <c:numCache>
                <c:formatCode>General</c:formatCode>
                <c:ptCount val="16"/>
                <c:pt idx="0">
                  <c:v>1.7500000000000071E-2</c:v>
                </c:pt>
                <c:pt idx="1">
                  <c:v>0.10750000000000015</c:v>
                </c:pt>
                <c:pt idx="2">
                  <c:v>-0.12249999999999994</c:v>
                </c:pt>
                <c:pt idx="3">
                  <c:v>-2.4999999999999467E-3</c:v>
                </c:pt>
                <c:pt idx="4">
                  <c:v>-0.27</c:v>
                </c:pt>
                <c:pt idx="5">
                  <c:v>0.19999999999999996</c:v>
                </c:pt>
                <c:pt idx="6">
                  <c:v>0.10999999999999988</c:v>
                </c:pt>
                <c:pt idx="7">
                  <c:v>-4.0000000000000036E-2</c:v>
                </c:pt>
                <c:pt idx="8">
                  <c:v>-4.4999999999999929E-2</c:v>
                </c:pt>
                <c:pt idx="9">
                  <c:v>-0.16499999999999992</c:v>
                </c:pt>
                <c:pt idx="10">
                  <c:v>-0.11499999999999999</c:v>
                </c:pt>
                <c:pt idx="11">
                  <c:v>0.32499999999999996</c:v>
                </c:pt>
                <c:pt idx="12">
                  <c:v>-0.12500000000000011</c:v>
                </c:pt>
                <c:pt idx="13">
                  <c:v>-3.5000000000000142E-2</c:v>
                </c:pt>
                <c:pt idx="14">
                  <c:v>4.9999999999998934E-3</c:v>
                </c:pt>
                <c:pt idx="15">
                  <c:v>0.1549999999999998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432212784"/>
        <c:axId val="-1432212240"/>
      </c:scatterChart>
      <c:valAx>
        <c:axId val="-14322127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y_hat</a:t>
                </a:r>
                <a:endParaRPr lang="en-US" sz="1000" b="0" i="0" u="none" strike="noStrike" baseline="0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-1432212240"/>
        <c:crosses val="autoZero"/>
        <c:crossBetween val="midCat"/>
      </c:valAx>
      <c:valAx>
        <c:axId val="-1432212240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error residuals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-1432212784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Sheet1!$D$54</c:f>
              <c:strCache>
                <c:ptCount val="1"/>
                <c:pt idx="0">
                  <c:v>ei</c:v>
                </c:pt>
              </c:strCache>
            </c:strRef>
          </c:tx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/>
              <c:numFmt formatCode="General" sourceLinked="0"/>
            </c:trendlineLbl>
          </c:trendline>
          <c:xVal>
            <c:numRef>
              <c:f>Sheet1!$C$55:$C$70</c:f>
              <c:numCache>
                <c:formatCode>General</c:formatCode>
                <c:ptCount val="16"/>
                <c:pt idx="0">
                  <c:v>-1.8657648402099227</c:v>
                </c:pt>
                <c:pt idx="1">
                  <c:v>-1.3178098407415364</c:v>
                </c:pt>
                <c:pt idx="2">
                  <c:v>-1.0082783038771823</c:v>
                </c:pt>
                <c:pt idx="3">
                  <c:v>-0.77427005635431245</c:v>
                </c:pt>
                <c:pt idx="4">
                  <c:v>-0.57709366971925891</c:v>
                </c:pt>
                <c:pt idx="5">
                  <c:v>-0.4006301257381869</c:v>
                </c:pt>
                <c:pt idx="6">
                  <c:v>-0.23617194000999964</c:v>
                </c:pt>
                <c:pt idx="7">
                  <c:v>-7.8059966366998385E-2</c:v>
                </c:pt>
                <c:pt idx="8">
                  <c:v>7.8059966366998385E-2</c:v>
                </c:pt>
                <c:pt idx="9">
                  <c:v>0.23617194000999964</c:v>
                </c:pt>
                <c:pt idx="10">
                  <c:v>0.4006301257381869</c:v>
                </c:pt>
                <c:pt idx="11">
                  <c:v>0.57709366971925891</c:v>
                </c:pt>
                <c:pt idx="12">
                  <c:v>0.77427005635431245</c:v>
                </c:pt>
                <c:pt idx="13">
                  <c:v>1.0082783038771823</c:v>
                </c:pt>
                <c:pt idx="14">
                  <c:v>1.3178098407415364</c:v>
                </c:pt>
                <c:pt idx="15">
                  <c:v>1.8657648402099227</c:v>
                </c:pt>
              </c:numCache>
            </c:numRef>
          </c:xVal>
          <c:yVal>
            <c:numRef>
              <c:f>Sheet1!$D$55:$D$70</c:f>
              <c:numCache>
                <c:formatCode>General</c:formatCode>
                <c:ptCount val="16"/>
                <c:pt idx="0">
                  <c:v>-0.27</c:v>
                </c:pt>
                <c:pt idx="1">
                  <c:v>-0.16499999999999992</c:v>
                </c:pt>
                <c:pt idx="2">
                  <c:v>-0.12500000000000011</c:v>
                </c:pt>
                <c:pt idx="3">
                  <c:v>-0.12249999999999994</c:v>
                </c:pt>
                <c:pt idx="4">
                  <c:v>-0.11499999999999999</c:v>
                </c:pt>
                <c:pt idx="5">
                  <c:v>-4.4999999999999929E-2</c:v>
                </c:pt>
                <c:pt idx="6">
                  <c:v>-4.0000000000000036E-2</c:v>
                </c:pt>
                <c:pt idx="7">
                  <c:v>-3.5000000000000142E-2</c:v>
                </c:pt>
                <c:pt idx="8">
                  <c:v>-2.4999999999999467E-3</c:v>
                </c:pt>
                <c:pt idx="9">
                  <c:v>4.9999999999998934E-3</c:v>
                </c:pt>
                <c:pt idx="10">
                  <c:v>1.7500000000000071E-2</c:v>
                </c:pt>
                <c:pt idx="11">
                  <c:v>0.10750000000000015</c:v>
                </c:pt>
                <c:pt idx="12">
                  <c:v>0.10999999999999988</c:v>
                </c:pt>
                <c:pt idx="13">
                  <c:v>0.1549999999999998</c:v>
                </c:pt>
                <c:pt idx="14">
                  <c:v>0.19999999999999996</c:v>
                </c:pt>
                <c:pt idx="15">
                  <c:v>0.32499999999999996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432211696"/>
        <c:axId val="-1432205712"/>
      </c:scatterChart>
      <c:valAx>
        <c:axId val="-14322116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normal quantiles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-1432205712"/>
        <c:crosses val="autoZero"/>
        <c:crossBetween val="midCat"/>
      </c:valAx>
      <c:valAx>
        <c:axId val="-1432205712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observed residual quantiles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-1432211696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Sheet1!$J$17:$J$32</c:f>
              <c:numCache>
                <c:formatCode>General</c:formatCode>
                <c:ptCount val="16"/>
                <c:pt idx="0">
                  <c:v>1.7500000000000071E-2</c:v>
                </c:pt>
                <c:pt idx="1">
                  <c:v>0.10750000000000015</c:v>
                </c:pt>
                <c:pt idx="2">
                  <c:v>-0.12249999999999994</c:v>
                </c:pt>
                <c:pt idx="3">
                  <c:v>-2.4999999999999467E-3</c:v>
                </c:pt>
                <c:pt idx="4">
                  <c:v>-0.27</c:v>
                </c:pt>
                <c:pt idx="5">
                  <c:v>0.19999999999999996</c:v>
                </c:pt>
                <c:pt idx="6">
                  <c:v>0.10999999999999988</c:v>
                </c:pt>
                <c:pt idx="7">
                  <c:v>-4.0000000000000036E-2</c:v>
                </c:pt>
                <c:pt idx="8">
                  <c:v>-4.4999999999999929E-2</c:v>
                </c:pt>
                <c:pt idx="9">
                  <c:v>-0.16499999999999992</c:v>
                </c:pt>
                <c:pt idx="10">
                  <c:v>-0.11499999999999999</c:v>
                </c:pt>
                <c:pt idx="11">
                  <c:v>0.32499999999999996</c:v>
                </c:pt>
                <c:pt idx="12">
                  <c:v>-0.12500000000000011</c:v>
                </c:pt>
                <c:pt idx="13">
                  <c:v>-3.5000000000000142E-2</c:v>
                </c:pt>
                <c:pt idx="14">
                  <c:v>4.9999999999998934E-3</c:v>
                </c:pt>
                <c:pt idx="15">
                  <c:v>0.1549999999999998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432214960"/>
        <c:axId val="-1432201360"/>
      </c:scatterChart>
      <c:valAx>
        <c:axId val="-14322149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experimental number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432201360"/>
        <c:crosses val="autoZero"/>
        <c:crossBetween val="midCat"/>
      </c:valAx>
      <c:valAx>
        <c:axId val="-1432201360"/>
        <c:scaling>
          <c:orientation val="minMax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error residuals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4322149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447675</xdr:colOff>
      <xdr:row>35</xdr:row>
      <xdr:rowOff>171450</xdr:rowOff>
    </xdr:from>
    <xdr:to>
      <xdr:col>13</xdr:col>
      <xdr:colOff>142875</xdr:colOff>
      <xdr:row>50</xdr:row>
      <xdr:rowOff>57150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476250</xdr:colOff>
      <xdr:row>52</xdr:row>
      <xdr:rowOff>123825</xdr:rowOff>
    </xdr:from>
    <xdr:to>
      <xdr:col>13</xdr:col>
      <xdr:colOff>171450</xdr:colOff>
      <xdr:row>67</xdr:row>
      <xdr:rowOff>9525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123825</xdr:colOff>
      <xdr:row>17</xdr:row>
      <xdr:rowOff>15875</xdr:rowOff>
    </xdr:from>
    <xdr:to>
      <xdr:col>17</xdr:col>
      <xdr:colOff>428625</xdr:colOff>
      <xdr:row>31</xdr:row>
      <xdr:rowOff>79375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6"/>
  <sheetViews>
    <sheetView tabSelected="1" workbookViewId="0">
      <selection activeCell="F75" sqref="F75"/>
    </sheetView>
  </sheetViews>
  <sheetFormatPr defaultRowHeight="14.4" x14ac:dyDescent="0.3"/>
  <cols>
    <col min="3" max="3" width="12.77734375" bestFit="1" customWidth="1"/>
  </cols>
  <sheetData>
    <row r="1" spans="1:23" ht="16.2" x14ac:dyDescent="0.35">
      <c r="A1" t="s">
        <v>0</v>
      </c>
    </row>
    <row r="3" spans="1:23" x14ac:dyDescent="0.3">
      <c r="A3" t="s">
        <v>5</v>
      </c>
      <c r="C3">
        <v>4</v>
      </c>
    </row>
    <row r="4" spans="1:23" x14ac:dyDescent="0.3">
      <c r="A4" t="s">
        <v>7</v>
      </c>
      <c r="C4">
        <v>4</v>
      </c>
    </row>
    <row r="5" spans="1:23" x14ac:dyDescent="0.3">
      <c r="A5" t="s">
        <v>51</v>
      </c>
      <c r="C5">
        <f>a*rep</f>
        <v>16</v>
      </c>
    </row>
    <row r="7" spans="1:23" ht="16.8" x14ac:dyDescent="0.35">
      <c r="C7" t="s">
        <v>14</v>
      </c>
      <c r="D7" t="s">
        <v>1</v>
      </c>
      <c r="E7" t="s">
        <v>2</v>
      </c>
      <c r="F7" t="s">
        <v>3</v>
      </c>
      <c r="G7" t="s">
        <v>4</v>
      </c>
      <c r="H7" t="s">
        <v>10</v>
      </c>
      <c r="I7" t="s">
        <v>11</v>
      </c>
      <c r="J7" t="s">
        <v>13</v>
      </c>
      <c r="K7" t="s">
        <v>12</v>
      </c>
      <c r="L7" t="s">
        <v>15</v>
      </c>
      <c r="M7" t="s">
        <v>16</v>
      </c>
      <c r="N7" t="s">
        <v>17</v>
      </c>
      <c r="O7" t="s">
        <v>18</v>
      </c>
      <c r="P7" t="s">
        <v>19</v>
      </c>
      <c r="Q7" t="s">
        <v>20</v>
      </c>
      <c r="R7" t="s">
        <v>21</v>
      </c>
      <c r="S7" t="s">
        <v>22</v>
      </c>
      <c r="T7" t="s">
        <v>25</v>
      </c>
      <c r="U7" t="s">
        <v>26</v>
      </c>
      <c r="V7" t="s">
        <v>27</v>
      </c>
      <c r="W7" t="s">
        <v>28</v>
      </c>
    </row>
    <row r="8" spans="1:23" x14ac:dyDescent="0.3">
      <c r="C8">
        <v>1</v>
      </c>
      <c r="D8">
        <v>0.96</v>
      </c>
      <c r="E8">
        <v>0.75</v>
      </c>
      <c r="F8">
        <v>1.01</v>
      </c>
      <c r="G8">
        <v>0.93</v>
      </c>
      <c r="H8">
        <f>mu+alpha_A</f>
        <v>0.94249999999999989</v>
      </c>
      <c r="I8">
        <f>mu+alpha_B</f>
        <v>1.02</v>
      </c>
      <c r="J8">
        <f>mu+alpha_C</f>
        <v>1.0549999999999999</v>
      </c>
      <c r="K8">
        <f>mu+alpha_D</f>
        <v>1.0550000000000002</v>
      </c>
      <c r="L8">
        <f>D8-H8</f>
        <v>1.7500000000000071E-2</v>
      </c>
      <c r="M8">
        <f t="shared" ref="M8:O8" si="0">E8-I8</f>
        <v>-0.27</v>
      </c>
      <c r="N8">
        <f t="shared" si="0"/>
        <v>-4.4999999999999929E-2</v>
      </c>
      <c r="O8">
        <f t="shared" si="0"/>
        <v>-0.12500000000000011</v>
      </c>
      <c r="P8">
        <f>L8^2</f>
        <v>3.0625000000000248E-4</v>
      </c>
      <c r="Q8">
        <f t="shared" ref="Q8:S8" si="1">M8^2</f>
        <v>7.2900000000000006E-2</v>
      </c>
      <c r="R8">
        <f t="shared" si="1"/>
        <v>2.0249999999999938E-3</v>
      </c>
      <c r="S8">
        <f t="shared" si="1"/>
        <v>1.5625000000000028E-2</v>
      </c>
      <c r="T8">
        <f>D8^2</f>
        <v>0.92159999999999997</v>
      </c>
      <c r="U8">
        <f t="shared" ref="U8:W8" si="2">E8^2</f>
        <v>0.5625</v>
      </c>
      <c r="V8">
        <f t="shared" si="2"/>
        <v>1.0201</v>
      </c>
      <c r="W8">
        <f t="shared" si="2"/>
        <v>0.86490000000000011</v>
      </c>
    </row>
    <row r="9" spans="1:23" x14ac:dyDescent="0.3">
      <c r="C9">
        <v>2</v>
      </c>
      <c r="D9">
        <v>1.05</v>
      </c>
      <c r="E9">
        <v>1.22</v>
      </c>
      <c r="F9">
        <v>0.89</v>
      </c>
      <c r="G9">
        <v>1.02</v>
      </c>
      <c r="H9">
        <f>mu+alpha_A</f>
        <v>0.94249999999999989</v>
      </c>
      <c r="I9">
        <f>mu+alpha_B</f>
        <v>1.02</v>
      </c>
      <c r="J9">
        <f>mu+alpha_C</f>
        <v>1.0549999999999999</v>
      </c>
      <c r="K9">
        <f>mu+alpha_D</f>
        <v>1.0550000000000002</v>
      </c>
      <c r="L9">
        <f t="shared" ref="L9:L11" si="3">D9-H9</f>
        <v>0.10750000000000015</v>
      </c>
      <c r="M9">
        <f t="shared" ref="M9:M11" si="4">E9-I9</f>
        <v>0.19999999999999996</v>
      </c>
      <c r="N9">
        <f t="shared" ref="N9:N11" si="5">F9-J9</f>
        <v>-0.16499999999999992</v>
      </c>
      <c r="O9">
        <f t="shared" ref="O9:O11" si="6">G9-K9</f>
        <v>-3.5000000000000142E-2</v>
      </c>
      <c r="P9">
        <f t="shared" ref="P9:P11" si="7">L9^2</f>
        <v>1.1556250000000032E-2</v>
      </c>
      <c r="Q9">
        <f t="shared" ref="Q9:Q11" si="8">M9^2</f>
        <v>3.999999999999998E-2</v>
      </c>
      <c r="R9">
        <f t="shared" ref="R9:R11" si="9">N9^2</f>
        <v>2.7224999999999975E-2</v>
      </c>
      <c r="S9">
        <f t="shared" ref="S9:S11" si="10">O9^2</f>
        <v>1.2250000000000099E-3</v>
      </c>
      <c r="T9">
        <f t="shared" ref="T9:T11" si="11">D9^2</f>
        <v>1.1025</v>
      </c>
      <c r="U9">
        <f t="shared" ref="U9:U11" si="12">E9^2</f>
        <v>1.4883999999999999</v>
      </c>
      <c r="V9">
        <f t="shared" ref="V9:V11" si="13">F9^2</f>
        <v>0.79210000000000003</v>
      </c>
      <c r="W9">
        <f t="shared" ref="W9:W11" si="14">G9^2</f>
        <v>1.0404</v>
      </c>
    </row>
    <row r="10" spans="1:23" x14ac:dyDescent="0.3">
      <c r="C10">
        <v>3</v>
      </c>
      <c r="D10">
        <v>0.82</v>
      </c>
      <c r="E10">
        <v>1.1299999999999999</v>
      </c>
      <c r="F10">
        <v>0.94</v>
      </c>
      <c r="G10">
        <v>1.06</v>
      </c>
      <c r="H10">
        <f>mu+alpha_A</f>
        <v>0.94249999999999989</v>
      </c>
      <c r="I10">
        <f>mu+alpha_B</f>
        <v>1.02</v>
      </c>
      <c r="J10">
        <f>mu+alpha_C</f>
        <v>1.0549999999999999</v>
      </c>
      <c r="K10">
        <f>mu+alpha_D</f>
        <v>1.0550000000000002</v>
      </c>
      <c r="L10">
        <f t="shared" si="3"/>
        <v>-0.12249999999999994</v>
      </c>
      <c r="M10">
        <f t="shared" si="4"/>
        <v>0.10999999999999988</v>
      </c>
      <c r="N10">
        <f t="shared" si="5"/>
        <v>-0.11499999999999999</v>
      </c>
      <c r="O10">
        <f t="shared" si="6"/>
        <v>4.9999999999998934E-3</v>
      </c>
      <c r="P10">
        <f t="shared" si="7"/>
        <v>1.5006249999999987E-2</v>
      </c>
      <c r="Q10">
        <f t="shared" si="8"/>
        <v>1.2099999999999972E-2</v>
      </c>
      <c r="R10">
        <f t="shared" si="9"/>
        <v>1.3224999999999997E-2</v>
      </c>
      <c r="S10">
        <f t="shared" si="10"/>
        <v>2.4999999999998934E-5</v>
      </c>
      <c r="T10">
        <f t="shared" si="11"/>
        <v>0.67239999999999989</v>
      </c>
      <c r="U10">
        <f t="shared" si="12"/>
        <v>1.2768999999999997</v>
      </c>
      <c r="V10">
        <f t="shared" si="13"/>
        <v>0.88359999999999994</v>
      </c>
      <c r="W10">
        <f t="shared" si="14"/>
        <v>1.1236000000000002</v>
      </c>
    </row>
    <row r="11" spans="1:23" x14ac:dyDescent="0.3">
      <c r="C11">
        <v>4</v>
      </c>
      <c r="D11">
        <v>0.94</v>
      </c>
      <c r="E11">
        <v>0.98</v>
      </c>
      <c r="F11">
        <v>1.38</v>
      </c>
      <c r="G11">
        <v>1.21</v>
      </c>
      <c r="H11">
        <f>mu+alpha_A</f>
        <v>0.94249999999999989</v>
      </c>
      <c r="I11">
        <f>mu+alpha_B</f>
        <v>1.02</v>
      </c>
      <c r="J11">
        <f>mu+alpha_C</f>
        <v>1.0549999999999999</v>
      </c>
      <c r="K11">
        <f>mu+alpha_D</f>
        <v>1.0550000000000002</v>
      </c>
      <c r="L11">
        <f t="shared" si="3"/>
        <v>-2.4999999999999467E-3</v>
      </c>
      <c r="M11">
        <f t="shared" si="4"/>
        <v>-4.0000000000000036E-2</v>
      </c>
      <c r="N11">
        <f t="shared" si="5"/>
        <v>0.32499999999999996</v>
      </c>
      <c r="O11">
        <f t="shared" si="6"/>
        <v>0.1549999999999998</v>
      </c>
      <c r="P11">
        <f t="shared" si="7"/>
        <v>6.2499999999997335E-6</v>
      </c>
      <c r="Q11">
        <f t="shared" si="8"/>
        <v>1.6000000000000029E-3</v>
      </c>
      <c r="R11">
        <f t="shared" si="9"/>
        <v>0.10562499999999997</v>
      </c>
      <c r="S11">
        <f t="shared" si="10"/>
        <v>2.4024999999999939E-2</v>
      </c>
      <c r="T11">
        <f t="shared" si="11"/>
        <v>0.88359999999999994</v>
      </c>
      <c r="U11">
        <f t="shared" si="12"/>
        <v>0.96039999999999992</v>
      </c>
      <c r="V11">
        <f t="shared" si="13"/>
        <v>1.9043999999999996</v>
      </c>
      <c r="W11">
        <f t="shared" si="14"/>
        <v>1.4641</v>
      </c>
    </row>
    <row r="12" spans="1:23" ht="16.8" x14ac:dyDescent="0.35">
      <c r="A12" t="s">
        <v>8</v>
      </c>
      <c r="D12">
        <f>AVERAGE(D8:D11)</f>
        <v>0.94249999999999989</v>
      </c>
      <c r="E12">
        <f t="shared" ref="E12:G12" si="15">AVERAGE(E8:E11)</f>
        <v>1.02</v>
      </c>
      <c r="F12">
        <f t="shared" si="15"/>
        <v>1.0549999999999999</v>
      </c>
      <c r="G12">
        <f t="shared" si="15"/>
        <v>1.0550000000000002</v>
      </c>
      <c r="H12" t="s">
        <v>32</v>
      </c>
      <c r="I12" t="s">
        <v>33</v>
      </c>
      <c r="J12" t="s">
        <v>34</v>
      </c>
      <c r="K12" t="s">
        <v>34</v>
      </c>
    </row>
    <row r="13" spans="1:23" ht="15.6" x14ac:dyDescent="0.35">
      <c r="A13" s="2" t="s">
        <v>9</v>
      </c>
      <c r="D13">
        <f>D12-mu</f>
        <v>-7.5625000000000275E-2</v>
      </c>
      <c r="E13">
        <f>E12-mu</f>
        <v>1.874999999999849E-3</v>
      </c>
      <c r="F13">
        <f>F12-mu</f>
        <v>3.6874999999999769E-2</v>
      </c>
      <c r="G13">
        <f>G12-mu</f>
        <v>3.6874999999999991E-2</v>
      </c>
      <c r="H13">
        <f>D13^2</f>
        <v>5.7191406250000415E-3</v>
      </c>
      <c r="I13">
        <f t="shared" ref="I13:K13" si="16">E13^2</f>
        <v>3.5156249999994337E-6</v>
      </c>
      <c r="J13">
        <f t="shared" si="16"/>
        <v>1.3597656249999829E-3</v>
      </c>
      <c r="K13">
        <f t="shared" si="16"/>
        <v>1.3597656249999994E-3</v>
      </c>
    </row>
    <row r="15" spans="1:23" ht="16.2" x14ac:dyDescent="0.35">
      <c r="A15" s="1" t="s">
        <v>23</v>
      </c>
      <c r="C15">
        <f>SUM(D8:G11)/(a*rep)</f>
        <v>1.0181250000000002</v>
      </c>
    </row>
    <row r="16" spans="1:23" x14ac:dyDescent="0.3">
      <c r="J16" t="s">
        <v>47</v>
      </c>
    </row>
    <row r="17" spans="1:10" ht="16.8" x14ac:dyDescent="0.35">
      <c r="A17" t="s">
        <v>24</v>
      </c>
      <c r="C17">
        <f>SUM(P8:S11)</f>
        <v>0.34247499999999992</v>
      </c>
      <c r="J17">
        <v>1.7500000000000071E-2</v>
      </c>
    </row>
    <row r="18" spans="1:10" ht="16.8" x14ac:dyDescent="0.35">
      <c r="A18" t="s">
        <v>30</v>
      </c>
      <c r="C18">
        <f>SUM(T8:W11)</f>
        <v>16.961499999999997</v>
      </c>
      <c r="J18">
        <v>0.10750000000000015</v>
      </c>
    </row>
    <row r="19" spans="1:10" ht="16.2" x14ac:dyDescent="0.3">
      <c r="A19" t="s">
        <v>29</v>
      </c>
      <c r="C19">
        <f>a*rep*mu^2</f>
        <v>16.585256250000004</v>
      </c>
      <c r="J19">
        <v>-0.12249999999999994</v>
      </c>
    </row>
    <row r="20" spans="1:10" ht="16.8" x14ac:dyDescent="0.35">
      <c r="A20" t="s">
        <v>31</v>
      </c>
      <c r="C20">
        <f>rep*SUM(H13:K13)</f>
        <v>3.3768750000000097E-2</v>
      </c>
      <c r="J20">
        <v>-2.4999999999999467E-3</v>
      </c>
    </row>
    <row r="21" spans="1:10" x14ac:dyDescent="0.3">
      <c r="A21" t="s">
        <v>35</v>
      </c>
      <c r="C21">
        <f>ssy-ss0</f>
        <v>0.37624374999999333</v>
      </c>
      <c r="J21">
        <v>-0.27</v>
      </c>
    </row>
    <row r="22" spans="1:10" x14ac:dyDescent="0.3">
      <c r="J22">
        <v>0.19999999999999996</v>
      </c>
    </row>
    <row r="23" spans="1:10" x14ac:dyDescent="0.3">
      <c r="A23" t="s">
        <v>63</v>
      </c>
      <c r="F23">
        <f>ssa/sst</f>
        <v>8.9752321467135854E-2</v>
      </c>
      <c r="J23">
        <v>0.10999999999999988</v>
      </c>
    </row>
    <row r="24" spans="1:10" x14ac:dyDescent="0.3">
      <c r="J24">
        <v>-4.0000000000000036E-2</v>
      </c>
    </row>
    <row r="25" spans="1:10" x14ac:dyDescent="0.3">
      <c r="A25" t="s">
        <v>39</v>
      </c>
      <c r="J25">
        <v>-4.4999999999999929E-2</v>
      </c>
    </row>
    <row r="26" spans="1:10" x14ac:dyDescent="0.3">
      <c r="A26" t="s">
        <v>36</v>
      </c>
      <c r="B26">
        <f>ssa/(a - 1)</f>
        <v>1.1256250000000032E-2</v>
      </c>
      <c r="J26">
        <v>-0.16499999999999992</v>
      </c>
    </row>
    <row r="27" spans="1:10" x14ac:dyDescent="0.3">
      <c r="A27" t="s">
        <v>37</v>
      </c>
      <c r="B27">
        <f>sse/(a*(rep-1))</f>
        <v>2.8539583333333327E-2</v>
      </c>
      <c r="J27">
        <v>-0.11499999999999999</v>
      </c>
    </row>
    <row r="28" spans="1:10" x14ac:dyDescent="0.3">
      <c r="A28" t="s">
        <v>38</v>
      </c>
      <c r="B28">
        <f>msa/mse</f>
        <v>0.39440835097452492</v>
      </c>
      <c r="C28" t="s">
        <v>44</v>
      </c>
      <c r="E28" t="s">
        <v>45</v>
      </c>
      <c r="J28">
        <v>0.32499999999999996</v>
      </c>
    </row>
    <row r="29" spans="1:10" x14ac:dyDescent="0.3">
      <c r="J29">
        <v>-0.12500000000000011</v>
      </c>
    </row>
    <row r="30" spans="1:10" x14ac:dyDescent="0.3">
      <c r="A30" t="s">
        <v>40</v>
      </c>
      <c r="C30" s="3">
        <v>0.9</v>
      </c>
      <c r="J30">
        <v>-3.5000000000000142E-2</v>
      </c>
    </row>
    <row r="31" spans="1:10" x14ac:dyDescent="0.3">
      <c r="A31" t="s">
        <v>41</v>
      </c>
      <c r="C31" s="3">
        <f>1-C30</f>
        <v>9.9999999999999978E-2</v>
      </c>
      <c r="J31">
        <v>4.9999999999998934E-3</v>
      </c>
    </row>
    <row r="32" spans="1:10" x14ac:dyDescent="0.3">
      <c r="A32" t="s">
        <v>42</v>
      </c>
      <c r="C32">
        <f>1-alpha/2</f>
        <v>0.95</v>
      </c>
      <c r="J32">
        <v>0.1549999999999998</v>
      </c>
    </row>
    <row r="33" spans="1:4" x14ac:dyDescent="0.3">
      <c r="A33" t="s">
        <v>43</v>
      </c>
      <c r="D33">
        <v>2.61</v>
      </c>
    </row>
    <row r="36" spans="1:4" x14ac:dyDescent="0.3">
      <c r="A36" t="s">
        <v>46</v>
      </c>
      <c r="B36" t="s">
        <v>47</v>
      </c>
    </row>
    <row r="37" spans="1:4" x14ac:dyDescent="0.3">
      <c r="A37">
        <v>0.94249999999999989</v>
      </c>
      <c r="B37">
        <v>1.7500000000000071E-2</v>
      </c>
    </row>
    <row r="38" spans="1:4" x14ac:dyDescent="0.3">
      <c r="A38">
        <v>0.94249999999999989</v>
      </c>
      <c r="B38">
        <v>0.10750000000000015</v>
      </c>
    </row>
    <row r="39" spans="1:4" x14ac:dyDescent="0.3">
      <c r="A39">
        <v>0.94249999999999989</v>
      </c>
      <c r="B39">
        <v>-0.12249999999999994</v>
      </c>
    </row>
    <row r="40" spans="1:4" x14ac:dyDescent="0.3">
      <c r="A40">
        <v>0.94249999999999989</v>
      </c>
      <c r="B40">
        <v>-2.4999999999999467E-3</v>
      </c>
    </row>
    <row r="41" spans="1:4" x14ac:dyDescent="0.3">
      <c r="A41">
        <f>mu+alpha_B</f>
        <v>1.02</v>
      </c>
      <c r="B41">
        <v>-0.27</v>
      </c>
    </row>
    <row r="42" spans="1:4" x14ac:dyDescent="0.3">
      <c r="A42">
        <f>mu+alpha_B</f>
        <v>1.02</v>
      </c>
      <c r="B42">
        <v>0.19999999999999996</v>
      </c>
    </row>
    <row r="43" spans="1:4" x14ac:dyDescent="0.3">
      <c r="A43">
        <f>mu+alpha_B</f>
        <v>1.02</v>
      </c>
      <c r="B43">
        <v>0.10999999999999988</v>
      </c>
    </row>
    <row r="44" spans="1:4" x14ac:dyDescent="0.3">
      <c r="A44">
        <f>mu+alpha_B</f>
        <v>1.02</v>
      </c>
      <c r="B44">
        <v>-4.0000000000000036E-2</v>
      </c>
    </row>
    <row r="45" spans="1:4" x14ac:dyDescent="0.3">
      <c r="A45">
        <f>mu+alpha_C</f>
        <v>1.0549999999999999</v>
      </c>
      <c r="B45">
        <v>-4.4999999999999929E-2</v>
      </c>
    </row>
    <row r="46" spans="1:4" x14ac:dyDescent="0.3">
      <c r="A46">
        <f>mu+alpha_C</f>
        <v>1.0549999999999999</v>
      </c>
      <c r="B46">
        <v>-0.16499999999999992</v>
      </c>
    </row>
    <row r="47" spans="1:4" x14ac:dyDescent="0.3">
      <c r="A47">
        <f>mu+alpha_C</f>
        <v>1.0549999999999999</v>
      </c>
      <c r="B47">
        <v>-0.11499999999999999</v>
      </c>
    </row>
    <row r="48" spans="1:4" x14ac:dyDescent="0.3">
      <c r="A48">
        <f>mu+alpha_C</f>
        <v>1.0549999999999999</v>
      </c>
      <c r="B48">
        <v>0.32499999999999996</v>
      </c>
    </row>
    <row r="49" spans="1:4" x14ac:dyDescent="0.3">
      <c r="A49">
        <f>mu+alpha_D</f>
        <v>1.0550000000000002</v>
      </c>
      <c r="B49">
        <v>-0.12500000000000011</v>
      </c>
    </row>
    <row r="50" spans="1:4" x14ac:dyDescent="0.3">
      <c r="A50">
        <f>mu+alpha_D</f>
        <v>1.0550000000000002</v>
      </c>
      <c r="B50">
        <v>-3.5000000000000142E-2</v>
      </c>
    </row>
    <row r="51" spans="1:4" x14ac:dyDescent="0.3">
      <c r="A51">
        <f>mu+alpha_D</f>
        <v>1.0550000000000002</v>
      </c>
      <c r="B51">
        <v>4.9999999999998934E-3</v>
      </c>
    </row>
    <row r="52" spans="1:4" x14ac:dyDescent="0.3">
      <c r="A52">
        <f>mu+alpha_D</f>
        <v>1.0550000000000002</v>
      </c>
      <c r="B52">
        <v>0.1549999999999998</v>
      </c>
    </row>
    <row r="54" spans="1:4" x14ac:dyDescent="0.3">
      <c r="A54" t="s">
        <v>14</v>
      </c>
      <c r="B54" t="s">
        <v>48</v>
      </c>
      <c r="C54" t="s">
        <v>49</v>
      </c>
      <c r="D54" t="s">
        <v>50</v>
      </c>
    </row>
    <row r="55" spans="1:4" x14ac:dyDescent="0.3">
      <c r="A55">
        <v>1</v>
      </c>
      <c r="B55">
        <f t="shared" ref="B55:B70" si="17">(A55-0.5)/n</f>
        <v>3.125E-2</v>
      </c>
      <c r="C55">
        <f>4.91*(B55^0.14-(1-B55)^0.14)</f>
        <v>-1.8657648402099227</v>
      </c>
      <c r="D55">
        <v>-0.27</v>
      </c>
    </row>
    <row r="56" spans="1:4" x14ac:dyDescent="0.3">
      <c r="A56">
        <v>2</v>
      </c>
      <c r="B56">
        <f t="shared" si="17"/>
        <v>9.375E-2</v>
      </c>
      <c r="C56">
        <f t="shared" ref="C56:C70" si="18">4.91*(B56^0.14-(1-B56)^0.14)</f>
        <v>-1.3178098407415364</v>
      </c>
      <c r="D56">
        <v>-0.16499999999999992</v>
      </c>
    </row>
    <row r="57" spans="1:4" x14ac:dyDescent="0.3">
      <c r="A57">
        <v>3</v>
      </c>
      <c r="B57">
        <f t="shared" si="17"/>
        <v>0.15625</v>
      </c>
      <c r="C57">
        <f t="shared" si="18"/>
        <v>-1.0082783038771823</v>
      </c>
      <c r="D57">
        <v>-0.12500000000000011</v>
      </c>
    </row>
    <row r="58" spans="1:4" x14ac:dyDescent="0.3">
      <c r="A58">
        <v>4</v>
      </c>
      <c r="B58">
        <f t="shared" si="17"/>
        <v>0.21875</v>
      </c>
      <c r="C58">
        <f t="shared" si="18"/>
        <v>-0.77427005635431245</v>
      </c>
      <c r="D58">
        <v>-0.12249999999999994</v>
      </c>
    </row>
    <row r="59" spans="1:4" x14ac:dyDescent="0.3">
      <c r="A59">
        <v>5</v>
      </c>
      <c r="B59">
        <f t="shared" si="17"/>
        <v>0.28125</v>
      </c>
      <c r="C59">
        <f t="shared" si="18"/>
        <v>-0.57709366971925891</v>
      </c>
      <c r="D59">
        <v>-0.11499999999999999</v>
      </c>
    </row>
    <row r="60" spans="1:4" x14ac:dyDescent="0.3">
      <c r="A60">
        <v>6</v>
      </c>
      <c r="B60">
        <f t="shared" si="17"/>
        <v>0.34375</v>
      </c>
      <c r="C60">
        <f t="shared" si="18"/>
        <v>-0.4006301257381869</v>
      </c>
      <c r="D60">
        <v>-4.4999999999999929E-2</v>
      </c>
    </row>
    <row r="61" spans="1:4" x14ac:dyDescent="0.3">
      <c r="A61">
        <v>7</v>
      </c>
      <c r="B61">
        <f t="shared" si="17"/>
        <v>0.40625</v>
      </c>
      <c r="C61">
        <f t="shared" si="18"/>
        <v>-0.23617194000999964</v>
      </c>
      <c r="D61">
        <v>-4.0000000000000036E-2</v>
      </c>
    </row>
    <row r="62" spans="1:4" x14ac:dyDescent="0.3">
      <c r="A62">
        <v>8</v>
      </c>
      <c r="B62">
        <f t="shared" si="17"/>
        <v>0.46875</v>
      </c>
      <c r="C62">
        <f t="shared" si="18"/>
        <v>-7.8059966366998385E-2</v>
      </c>
      <c r="D62">
        <v>-3.5000000000000142E-2</v>
      </c>
    </row>
    <row r="63" spans="1:4" x14ac:dyDescent="0.3">
      <c r="A63">
        <v>9</v>
      </c>
      <c r="B63">
        <f t="shared" si="17"/>
        <v>0.53125</v>
      </c>
      <c r="C63">
        <f t="shared" si="18"/>
        <v>7.8059966366998385E-2</v>
      </c>
      <c r="D63">
        <v>-2.4999999999999467E-3</v>
      </c>
    </row>
    <row r="64" spans="1:4" x14ac:dyDescent="0.3">
      <c r="A64">
        <v>10</v>
      </c>
      <c r="B64">
        <f t="shared" si="17"/>
        <v>0.59375</v>
      </c>
      <c r="C64">
        <f t="shared" si="18"/>
        <v>0.23617194000999964</v>
      </c>
      <c r="D64">
        <v>4.9999999999998934E-3</v>
      </c>
    </row>
    <row r="65" spans="1:6" x14ac:dyDescent="0.3">
      <c r="A65">
        <v>11</v>
      </c>
      <c r="B65">
        <f t="shared" si="17"/>
        <v>0.65625</v>
      </c>
      <c r="C65">
        <f t="shared" si="18"/>
        <v>0.4006301257381869</v>
      </c>
      <c r="D65">
        <v>1.7500000000000071E-2</v>
      </c>
    </row>
    <row r="66" spans="1:6" x14ac:dyDescent="0.3">
      <c r="A66">
        <v>12</v>
      </c>
      <c r="B66">
        <f t="shared" si="17"/>
        <v>0.71875</v>
      </c>
      <c r="C66">
        <f t="shared" si="18"/>
        <v>0.57709366971925891</v>
      </c>
      <c r="D66">
        <v>0.10750000000000015</v>
      </c>
    </row>
    <row r="67" spans="1:6" x14ac:dyDescent="0.3">
      <c r="A67">
        <v>13</v>
      </c>
      <c r="B67">
        <f t="shared" si="17"/>
        <v>0.78125</v>
      </c>
      <c r="C67">
        <f t="shared" si="18"/>
        <v>0.77427005635431245</v>
      </c>
      <c r="D67">
        <v>0.10999999999999988</v>
      </c>
    </row>
    <row r="68" spans="1:6" x14ac:dyDescent="0.3">
      <c r="A68">
        <v>14</v>
      </c>
      <c r="B68">
        <f t="shared" si="17"/>
        <v>0.84375</v>
      </c>
      <c r="C68">
        <f t="shared" si="18"/>
        <v>1.0082783038771823</v>
      </c>
      <c r="D68">
        <v>0.1549999999999998</v>
      </c>
    </row>
    <row r="69" spans="1:6" x14ac:dyDescent="0.3">
      <c r="A69">
        <v>15</v>
      </c>
      <c r="B69">
        <f t="shared" si="17"/>
        <v>0.90625</v>
      </c>
      <c r="C69">
        <f t="shared" si="18"/>
        <v>1.3178098407415364</v>
      </c>
      <c r="D69">
        <v>0.19999999999999996</v>
      </c>
    </row>
    <row r="70" spans="1:6" x14ac:dyDescent="0.3">
      <c r="A70">
        <v>16</v>
      </c>
      <c r="B70">
        <f t="shared" si="17"/>
        <v>0.96875</v>
      </c>
      <c r="C70">
        <f t="shared" si="18"/>
        <v>1.8657648402099227</v>
      </c>
      <c r="D70">
        <v>0.32499999999999996</v>
      </c>
    </row>
    <row r="72" spans="1:6" ht="16.8" x14ac:dyDescent="0.35">
      <c r="A72" t="s">
        <v>52</v>
      </c>
      <c r="C72">
        <f>sse/(a*(rep-1))</f>
        <v>2.8539583333333327E-2</v>
      </c>
    </row>
    <row r="73" spans="1:6" ht="16.8" x14ac:dyDescent="0.35">
      <c r="A73" t="s">
        <v>53</v>
      </c>
      <c r="C73">
        <f>SQRT(C72)</f>
        <v>0.16893662519812963</v>
      </c>
    </row>
    <row r="74" spans="1:6" ht="15.6" x14ac:dyDescent="0.35">
      <c r="A74" s="2" t="s">
        <v>54</v>
      </c>
      <c r="F74">
        <f>se/SQRT(a*rep)</f>
        <v>4.2234156299532408E-2</v>
      </c>
    </row>
    <row r="75" spans="1:6" ht="15.6" x14ac:dyDescent="0.35">
      <c r="A75" s="2" t="s">
        <v>55</v>
      </c>
      <c r="F75">
        <f>se*SQRT((a-1)/(a*rep))</f>
        <v>7.3151704525595287E-2</v>
      </c>
    </row>
    <row r="77" spans="1:6" x14ac:dyDescent="0.3">
      <c r="A77" t="s">
        <v>40</v>
      </c>
      <c r="C77" s="3">
        <v>0.95</v>
      </c>
    </row>
    <row r="78" spans="1:6" x14ac:dyDescent="0.3">
      <c r="A78" t="s">
        <v>41</v>
      </c>
      <c r="C78" s="3">
        <f>1-C77</f>
        <v>5.0000000000000044E-2</v>
      </c>
    </row>
    <row r="79" spans="1:6" x14ac:dyDescent="0.3">
      <c r="A79" t="s">
        <v>42</v>
      </c>
      <c r="C79">
        <f>1-C78/2</f>
        <v>0.97499999999999998</v>
      </c>
    </row>
    <row r="80" spans="1:6" x14ac:dyDescent="0.3">
      <c r="A80" t="s">
        <v>56</v>
      </c>
      <c r="D80">
        <v>2.1789999999999998</v>
      </c>
    </row>
    <row r="82" spans="1:4" x14ac:dyDescent="0.3">
      <c r="A82" s="1" t="s">
        <v>6</v>
      </c>
      <c r="B82">
        <f>mu-t_975_12*se_mu</f>
        <v>0.92609677342331909</v>
      </c>
      <c r="C82">
        <f>mu+t_975_12*se_mu</f>
        <v>1.1101532265766814</v>
      </c>
      <c r="D82" t="s">
        <v>61</v>
      </c>
    </row>
    <row r="83" spans="1:4" ht="15.6" x14ac:dyDescent="0.35">
      <c r="A83" t="s">
        <v>57</v>
      </c>
      <c r="B83">
        <f>alpha_A-t_975_12*se_alpha</f>
        <v>-0.2350225641612724</v>
      </c>
      <c r="C83">
        <f>alpha_A+t_975_12*se_alpha</f>
        <v>8.3772564161271851E-2</v>
      </c>
      <c r="D83" t="s">
        <v>62</v>
      </c>
    </row>
    <row r="84" spans="1:4" ht="15.6" x14ac:dyDescent="0.35">
      <c r="A84" t="s">
        <v>58</v>
      </c>
      <c r="B84">
        <f>alpha_B-t_975_12*se_alpha</f>
        <v>-0.15752256416127228</v>
      </c>
      <c r="C84">
        <f>alpha_B+t_975_12*se_alpha</f>
        <v>0.16127256416127198</v>
      </c>
      <c r="D84" t="s">
        <v>62</v>
      </c>
    </row>
    <row r="85" spans="1:4" ht="15.6" x14ac:dyDescent="0.35">
      <c r="A85" t="s">
        <v>59</v>
      </c>
      <c r="B85">
        <f>alpha_C-t_975_12*se_alpha</f>
        <v>-0.12252256416127236</v>
      </c>
      <c r="C85">
        <f>alpha_C+t_975_12*se_alpha</f>
        <v>0.1962725641612719</v>
      </c>
      <c r="D85" t="s">
        <v>62</v>
      </c>
    </row>
    <row r="86" spans="1:4" ht="15.6" x14ac:dyDescent="0.35">
      <c r="A86" t="s">
        <v>60</v>
      </c>
      <c r="B86">
        <f>alpha_D-t_975_12*se_alpha</f>
        <v>-0.12252256416127214</v>
      </c>
      <c r="C86">
        <f>alpha_D+t_975_12*se_alpha</f>
        <v>0.19627256416127212</v>
      </c>
      <c r="D86" t="s">
        <v>62</v>
      </c>
    </row>
  </sheetData>
  <sortState ref="D54:D69">
    <sortCondition ref="D54"/>
  </sortState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20</vt:i4>
      </vt:variant>
    </vt:vector>
  </HeadingPairs>
  <TitlesOfParts>
    <vt:vector size="23" baseType="lpstr">
      <vt:lpstr>Sheet1</vt:lpstr>
      <vt:lpstr>Sheet2</vt:lpstr>
      <vt:lpstr>Sheet3</vt:lpstr>
      <vt:lpstr>a</vt:lpstr>
      <vt:lpstr>alpha</vt:lpstr>
      <vt:lpstr>alpha_A</vt:lpstr>
      <vt:lpstr>alpha_B</vt:lpstr>
      <vt:lpstr>alpha_C</vt:lpstr>
      <vt:lpstr>alpha_D</vt:lpstr>
      <vt:lpstr>msa</vt:lpstr>
      <vt:lpstr>mse</vt:lpstr>
      <vt:lpstr>mu</vt:lpstr>
      <vt:lpstr>n</vt:lpstr>
      <vt:lpstr>rep</vt:lpstr>
      <vt:lpstr>se</vt:lpstr>
      <vt:lpstr>se_alpha</vt:lpstr>
      <vt:lpstr>se_mu</vt:lpstr>
      <vt:lpstr>ss0</vt:lpstr>
      <vt:lpstr>ssa</vt:lpstr>
      <vt:lpstr>sse</vt:lpstr>
      <vt:lpstr>sst</vt:lpstr>
      <vt:lpstr>ssy</vt:lpstr>
      <vt:lpstr>t_975_12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2019-06-11T14:08:11Z</dcterms:modified>
</cp:coreProperties>
</file>