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30"/>
  </bookViews>
  <sheets>
    <sheet name="Sheet1" sheetId="1" r:id="rId1"/>
    <sheet name="Sheet2" sheetId="2" r:id="rId2"/>
    <sheet name="Sheet3" sheetId="3" r:id="rId3"/>
  </sheets>
  <definedNames>
    <definedName name="k">Sheet1!$B$9</definedName>
    <definedName name="level">Sheet1!$B$8</definedName>
    <definedName name="n">Sheet1!$B$11</definedName>
    <definedName name="q0">Sheet1!$B$23</definedName>
    <definedName name="qA">Sheet1!$B$24</definedName>
    <definedName name="qAB">Sheet1!$B$26</definedName>
    <definedName name="qB">Sheet1!$B$25</definedName>
    <definedName name="rep">Sheet1!$B$10</definedName>
    <definedName name="y">Sheet1!$I$14:$I$17</definedName>
    <definedName name="y_hat1">Sheet1!$J$14</definedName>
    <definedName name="y_hat2">Sheet1!$J$15</definedName>
    <definedName name="y_hat3">Sheet1!$J$16</definedName>
    <definedName name="y_hat4">Sheet1!$J$17</definedName>
  </definedNames>
  <calcPr calcId="152511"/>
</workbook>
</file>

<file path=xl/calcChain.xml><?xml version="1.0" encoding="utf-8"?>
<calcChain xmlns="http://schemas.openxmlformats.org/spreadsheetml/2006/main">
  <c r="L3" i="1" l="1"/>
  <c r="L7" i="1" l="1"/>
  <c r="B11" i="1" l="1"/>
  <c r="B41" i="1" s="1"/>
  <c r="C41" i="1" s="1"/>
  <c r="F15" i="1"/>
  <c r="G15" i="1"/>
  <c r="H15" i="1"/>
  <c r="F16" i="1"/>
  <c r="G16" i="1"/>
  <c r="H16" i="1"/>
  <c r="F17" i="1"/>
  <c r="G17" i="1"/>
  <c r="H17" i="1"/>
  <c r="G14" i="1"/>
  <c r="H14" i="1"/>
  <c r="F14" i="1"/>
  <c r="I14" i="1" s="1"/>
  <c r="E17" i="1"/>
  <c r="E16" i="1"/>
  <c r="E15" i="1"/>
  <c r="E14" i="1"/>
  <c r="I16" i="1" l="1"/>
  <c r="I17" i="1"/>
  <c r="I15" i="1"/>
  <c r="D20" i="1" s="1" a="1"/>
  <c r="D20" i="1" s="1"/>
  <c r="C20" i="1" a="1"/>
  <c r="C20" i="1" s="1"/>
  <c r="C21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20" i="1" l="1" a="1"/>
  <c r="B20" i="1" s="1"/>
  <c r="B21" i="1" s="1"/>
  <c r="D21" i="1"/>
  <c r="E20" i="1" a="1"/>
  <c r="E20" i="1" s="1"/>
  <c r="E21" i="1" s="1"/>
  <c r="B23" i="1" l="1" a="1"/>
  <c r="B25" i="1" s="1"/>
  <c r="P9" i="1" l="1"/>
  <c r="P8" i="1"/>
  <c r="B24" i="1"/>
  <c r="B26" i="1"/>
  <c r="B23" i="1"/>
  <c r="L4" i="1" l="1"/>
  <c r="L8" i="1"/>
  <c r="N9" i="1"/>
  <c r="N8" i="1"/>
  <c r="J15" i="1"/>
  <c r="J17" i="1"/>
  <c r="J16" i="1"/>
  <c r="J14" i="1"/>
  <c r="M14" i="1" s="1"/>
  <c r="K16" i="1" l="1"/>
  <c r="L16" i="1"/>
  <c r="M16" i="1"/>
  <c r="L15" i="1"/>
  <c r="K15" i="1"/>
  <c r="M15" i="1"/>
  <c r="L14" i="1"/>
  <c r="K14" i="1"/>
  <c r="L17" i="1"/>
  <c r="M17" i="1"/>
  <c r="K17" i="1"/>
</calcChain>
</file>

<file path=xl/sharedStrings.xml><?xml version="1.0" encoding="utf-8"?>
<sst xmlns="http://schemas.openxmlformats.org/spreadsheetml/2006/main" count="49" uniqueCount="44">
  <si>
    <r>
      <t>y = 10</t>
    </r>
    <r>
      <rPr>
        <vertAlign val="superscript"/>
        <sz val="11"/>
        <color theme="1"/>
        <rFont val="Calibri"/>
        <family val="2"/>
        <scheme val="minor"/>
      </rPr>
      <t>q0</t>
    </r>
    <r>
      <rPr>
        <sz val="11"/>
        <color theme="1"/>
        <rFont val="Calibri"/>
        <family val="2"/>
        <scheme val="minor"/>
      </rPr>
      <t>10</t>
    </r>
    <r>
      <rPr>
        <vertAlign val="superscript"/>
        <sz val="11"/>
        <color theme="1"/>
        <rFont val="Calibri"/>
        <family val="2"/>
        <scheme val="minor"/>
      </rPr>
      <t>qAXA</t>
    </r>
    <r>
      <rPr>
        <sz val="11"/>
        <color theme="1"/>
        <rFont val="Calibri"/>
        <family val="2"/>
        <scheme val="minor"/>
      </rPr>
      <t>10</t>
    </r>
    <r>
      <rPr>
        <vertAlign val="superscript"/>
        <sz val="11"/>
        <color theme="1"/>
        <rFont val="Calibri"/>
        <family val="2"/>
        <scheme val="minor"/>
      </rPr>
      <t>qBXB</t>
    </r>
    <r>
      <rPr>
        <sz val="11"/>
        <color theme="1"/>
        <rFont val="Calibri"/>
        <family val="2"/>
        <scheme val="minor"/>
      </rPr>
      <t>10</t>
    </r>
    <r>
      <rPr>
        <vertAlign val="superscript"/>
        <sz val="11"/>
        <color theme="1"/>
        <rFont val="Calibri"/>
        <family val="2"/>
        <scheme val="minor"/>
      </rPr>
      <t>qABXAXB</t>
    </r>
    <r>
      <rPr>
        <sz val="11"/>
        <color theme="1"/>
        <rFont val="Calibri"/>
        <family val="2"/>
        <scheme val="minor"/>
      </rPr>
      <t>10</t>
    </r>
    <r>
      <rPr>
        <vertAlign val="superscript"/>
        <sz val="11"/>
        <color theme="1"/>
        <rFont val="Calibri"/>
        <family val="2"/>
        <scheme val="minor"/>
      </rPr>
      <t>e</t>
    </r>
  </si>
  <si>
    <t>A</t>
  </si>
  <si>
    <t>A =</t>
  </si>
  <si>
    <t xml:space="preserve">B = </t>
  </si>
  <si>
    <t>r = replications</t>
  </si>
  <si>
    <t xml:space="preserve">n = </t>
  </si>
  <si>
    <t>processor 1</t>
  </si>
  <si>
    <t>processor 2</t>
  </si>
  <si>
    <t>workload 1</t>
  </si>
  <si>
    <t>workload 2</t>
  </si>
  <si>
    <t>i</t>
  </si>
  <si>
    <t>I</t>
  </si>
  <si>
    <t>B</t>
  </si>
  <si>
    <t>AB</t>
  </si>
  <si>
    <r>
      <t>y</t>
    </r>
    <r>
      <rPr>
        <vertAlign val="subscript"/>
        <sz val="11"/>
        <color theme="1"/>
        <rFont val="Calibri"/>
        <family val="2"/>
        <scheme val="minor"/>
      </rPr>
      <t>i1</t>
    </r>
  </si>
  <si>
    <r>
      <t>y</t>
    </r>
    <r>
      <rPr>
        <vertAlign val="subscript"/>
        <sz val="11"/>
        <color theme="1"/>
        <rFont val="Calibri"/>
        <family val="2"/>
        <scheme val="minor"/>
      </rPr>
      <t>i2</t>
    </r>
  </si>
  <si>
    <r>
      <t>y</t>
    </r>
    <r>
      <rPr>
        <vertAlign val="subscript"/>
        <sz val="11"/>
        <color theme="1"/>
        <rFont val="Calibri"/>
        <family val="2"/>
        <scheme val="minor"/>
      </rPr>
      <t>i3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</si>
  <si>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_mean</t>
    </r>
  </si>
  <si>
    <t>dproduct</t>
  </si>
  <si>
    <r>
      <t>dproduct/(factor</t>
    </r>
    <r>
      <rPr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</si>
  <si>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</si>
  <si>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</si>
  <si>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</si>
  <si>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q</t>
    </r>
    <r>
      <rPr>
        <vertAlign val="subscript"/>
        <sz val="11"/>
        <color theme="1"/>
        <rFont val="Calibri"/>
        <family val="2"/>
        <scheme val="minor"/>
      </rPr>
      <t>AB</t>
    </r>
  </si>
  <si>
    <t>qi=(i-0.5)/n</t>
  </si>
  <si>
    <t>xi</t>
  </si>
  <si>
    <t>ei</t>
  </si>
  <si>
    <r>
      <t>y_hat</t>
    </r>
    <r>
      <rPr>
        <vertAlign val="subscript"/>
        <sz val="11"/>
        <color theme="1"/>
        <rFont val="Calibri"/>
        <family val="2"/>
        <scheme val="minor"/>
      </rPr>
      <t>i</t>
    </r>
  </si>
  <si>
    <r>
      <t>e</t>
    </r>
    <r>
      <rPr>
        <vertAlign val="subscript"/>
        <sz val="11"/>
        <color theme="1"/>
        <rFont val="Calibri"/>
        <family val="2"/>
        <scheme val="minor"/>
      </rPr>
      <t>i1</t>
    </r>
  </si>
  <si>
    <r>
      <t>e</t>
    </r>
    <r>
      <rPr>
        <vertAlign val="subscript"/>
        <sz val="11"/>
        <color theme="1"/>
        <rFont val="Calibri"/>
        <family val="2"/>
        <scheme val="minor"/>
      </rPr>
      <t>i2</t>
    </r>
  </si>
  <si>
    <r>
      <t>e</t>
    </r>
    <r>
      <rPr>
        <vertAlign val="subscript"/>
        <sz val="11"/>
        <color theme="1"/>
        <rFont val="Calibri"/>
        <family val="2"/>
        <scheme val="minor"/>
      </rPr>
      <t>i3</t>
    </r>
  </si>
  <si>
    <t>levels</t>
  </si>
  <si>
    <t>k = factors</t>
  </si>
  <si>
    <r>
      <t>y' = log(y) = 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e</t>
    </r>
  </si>
  <si>
    <t>y = log(run time)</t>
  </si>
  <si>
    <t>geomean of y</t>
  </si>
  <si>
    <r>
      <t>10</t>
    </r>
    <r>
      <rPr>
        <vertAlign val="superscript"/>
        <sz val="11"/>
        <color theme="1"/>
        <rFont val="Calibri"/>
        <family val="2"/>
        <scheme val="minor"/>
      </rPr>
      <t>q0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</si>
  <si>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qA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</si>
  <si>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qB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</si>
  <si>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-qA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</si>
  <si>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-qB</t>
    </r>
  </si>
  <si>
    <t>geomean(y)</t>
  </si>
  <si>
    <t>geomean(y) = (y1,y2,…yn)^1/n</t>
  </si>
  <si>
    <t>ln(geomean(y)) = 1/n * (ln(y1) + ln(y2) + ..ln(yn))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</si>
</sst>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Sheet1!$K$13</c:f>
              <c:strCache>
                <c:ptCount val="1"/>
                <c:pt idx="0">
                  <c:v>ei1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</c:spPr>
          </c:marker>
          <c:xVal>
            <c:numRef>
              <c:f>Sheet1!$J$14:$J$17</c:f>
              <c:numCache>
                <c:formatCode>General</c:formatCode>
                <c:ptCount val="4"/>
                <c:pt idx="0">
                  <c:v>2.0000882875793167</c:v>
                </c:pt>
                <c:pt idx="1">
                  <c:v>6.3903574894497162E-6</c:v>
                </c:pt>
                <c:pt idx="2">
                  <c:v>-4.0709249870152231E-5</c:v>
                </c:pt>
                <c:pt idx="3">
                  <c:v>-1.8769280475299523</c:v>
                </c:pt>
              </c:numCache>
            </c:numRef>
          </c:xVal>
          <c:yVal>
            <c:numRef>
              <c:f>Sheet1!$K$14:$K$17</c:f>
              <c:numCache>
                <c:formatCode>General</c:formatCode>
                <c:ptCount val="4"/>
                <c:pt idx="0">
                  <c:v>-7.0158727494728845E-2</c:v>
                </c:pt>
                <c:pt idx="1">
                  <c:v>-5.0128686320614652E-2</c:v>
                </c:pt>
                <c:pt idx="2">
                  <c:v>-1.9955919166383524E-2</c:v>
                </c:pt>
                <c:pt idx="3">
                  <c:v>5.3019306585633474E-2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Sheet1!$L$13</c:f>
              <c:strCache>
                <c:ptCount val="1"/>
                <c:pt idx="0">
                  <c:v>ei2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Sheet1!$J$14:$J$17</c:f>
              <c:numCache>
                <c:formatCode>General</c:formatCode>
                <c:ptCount val="4"/>
                <c:pt idx="0">
                  <c:v>2.0000882875793167</c:v>
                </c:pt>
                <c:pt idx="1">
                  <c:v>6.3903574894497162E-6</c:v>
                </c:pt>
                <c:pt idx="2">
                  <c:v>-4.0709249870152231E-5</c:v>
                </c:pt>
                <c:pt idx="3">
                  <c:v>-1.8769280475299523</c:v>
                </c:pt>
              </c:numCache>
            </c:numRef>
          </c:xVal>
          <c:yVal>
            <c:numRef>
              <c:f>Sheet1!$L$14:$L$17</c:f>
              <c:numCache>
                <c:formatCode>General</c:formatCode>
                <c:ptCount val="4"/>
                <c:pt idx="0">
                  <c:v>-9.9721158922846387E-2</c:v>
                </c:pt>
                <c:pt idx="1">
                  <c:v>1.9940291321352856E-2</c:v>
                </c:pt>
                <c:pt idx="2">
                  <c:v>-3.007764700362988E-2</c:v>
                </c:pt>
                <c:pt idx="3">
                  <c:v>-9.1286001632109315E-3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Sheet1!$M$13</c:f>
              <c:strCache>
                <c:ptCount val="1"/>
                <c:pt idx="0">
                  <c:v>ei3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Sheet1!$J$14:$J$17</c:f>
              <c:numCache>
                <c:formatCode>General</c:formatCode>
                <c:ptCount val="4"/>
                <c:pt idx="0">
                  <c:v>2.0000882875793167</c:v>
                </c:pt>
                <c:pt idx="1">
                  <c:v>6.3903574894497162E-6</c:v>
                </c:pt>
                <c:pt idx="2">
                  <c:v>-4.0709249870152231E-5</c:v>
                </c:pt>
                <c:pt idx="3">
                  <c:v>-1.8769280475299523</c:v>
                </c:pt>
              </c:numCache>
            </c:numRef>
          </c:xVal>
          <c:yVal>
            <c:numRef>
              <c:f>Sheet1!$M$14:$M$17</c:f>
              <c:numCache>
                <c:formatCode>General</c:formatCode>
                <c:ptCount val="4"/>
                <c:pt idx="0">
                  <c:v>0.16987988641757568</c:v>
                </c:pt>
                <c:pt idx="1">
                  <c:v>3.0188394999261792E-2</c:v>
                </c:pt>
                <c:pt idx="2">
                  <c:v>5.0033566170012797E-2</c:v>
                </c:pt>
                <c:pt idx="3">
                  <c:v>-4.3890706422422765E-2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7079328"/>
        <c:axId val="-1817066816"/>
      </c:scatterChart>
      <c:valAx>
        <c:axId val="-18170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values (y_hat in log(seconds))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817066816"/>
        <c:crosses val="autoZero"/>
        <c:crossBetween val="midCat"/>
      </c:valAx>
      <c:valAx>
        <c:axId val="-1817066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 residuals (log(seconds))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817079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Sheet1!$D$29</c:f>
              <c:strCache>
                <c:ptCount val="1"/>
                <c:pt idx="0">
                  <c:v>ei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</c:spPr>
          </c:marke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Sheet1!$C$30:$C$41</c:f>
              <c:numCache>
                <c:formatCode>General</c:formatCode>
                <c:ptCount val="12"/>
                <c:pt idx="0">
                  <c:v>-1.7341562983883385</c:v>
                </c:pt>
                <c:pt idx="1">
                  <c:v>-1.1492082681575793</c:v>
                </c:pt>
                <c:pt idx="2">
                  <c:v>-0.81009162949687807</c:v>
                </c:pt>
                <c:pt idx="3">
                  <c:v>-0.54653689842413589</c:v>
                </c:pt>
                <c:pt idx="4">
                  <c:v>-0.31729887872592571</c:v>
                </c:pt>
                <c:pt idx="5">
                  <c:v>-0.10416467748839144</c:v>
                </c:pt>
                <c:pt idx="6">
                  <c:v>0.10416467748839034</c:v>
                </c:pt>
                <c:pt idx="7">
                  <c:v>0.31729887872592571</c:v>
                </c:pt>
                <c:pt idx="8">
                  <c:v>0.54653689842413589</c:v>
                </c:pt>
                <c:pt idx="9">
                  <c:v>0.81009162949687807</c:v>
                </c:pt>
                <c:pt idx="10">
                  <c:v>1.1492082681575793</c:v>
                </c:pt>
                <c:pt idx="11">
                  <c:v>1.7341562983883385</c:v>
                </c:pt>
              </c:numCache>
            </c:numRef>
          </c:xVal>
          <c:yVal>
            <c:numRef>
              <c:f>Sheet1!$D$30:$D$41</c:f>
              <c:numCache>
                <c:formatCode>General</c:formatCode>
                <c:ptCount val="12"/>
                <c:pt idx="0">
                  <c:v>-9.9721158922846387E-2</c:v>
                </c:pt>
                <c:pt idx="1">
                  <c:v>-7.0158727494728845E-2</c:v>
                </c:pt>
                <c:pt idx="2">
                  <c:v>-5.0128686320614652E-2</c:v>
                </c:pt>
                <c:pt idx="3">
                  <c:v>-4.3890706422422765E-2</c:v>
                </c:pt>
                <c:pt idx="4">
                  <c:v>-3.007764700362988E-2</c:v>
                </c:pt>
                <c:pt idx="5">
                  <c:v>-1.9955919166383524E-2</c:v>
                </c:pt>
                <c:pt idx="6">
                  <c:v>-9.1286001632109315E-3</c:v>
                </c:pt>
                <c:pt idx="7">
                  <c:v>1.9940291321352856E-2</c:v>
                </c:pt>
                <c:pt idx="8">
                  <c:v>3.0188394999261792E-2</c:v>
                </c:pt>
                <c:pt idx="9">
                  <c:v>5.0033566170012797E-2</c:v>
                </c:pt>
                <c:pt idx="10">
                  <c:v>5.3019306585633474E-2</c:v>
                </c:pt>
                <c:pt idx="11">
                  <c:v>0.16987988641757568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17077696"/>
        <c:axId val="-1817078784"/>
      </c:scatterChart>
      <c:valAx>
        <c:axId val="-18170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 quantiles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817078784"/>
        <c:crosses val="autoZero"/>
        <c:crossBetween val="midCat"/>
      </c:valAx>
      <c:valAx>
        <c:axId val="-18170787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observed residual qutnailes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8170776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18</xdr:row>
      <xdr:rowOff>57150</xdr:rowOff>
    </xdr:from>
    <xdr:to>
      <xdr:col>16</xdr:col>
      <xdr:colOff>19050</xdr:colOff>
      <xdr:row>31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32</xdr:row>
      <xdr:rowOff>57150</xdr:rowOff>
    </xdr:from>
    <xdr:to>
      <xdr:col>16</xdr:col>
      <xdr:colOff>0</xdr:colOff>
      <xdr:row>46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N5" sqref="N5"/>
    </sheetView>
  </sheetViews>
  <sheetFormatPr defaultRowHeight="14.5" x14ac:dyDescent="0.35"/>
  <sheetData>
    <row r="1" spans="1:16" ht="16.5" x14ac:dyDescent="0.35">
      <c r="A1" t="s">
        <v>0</v>
      </c>
    </row>
    <row r="2" spans="1:16" ht="16.5" x14ac:dyDescent="0.45">
      <c r="A2" t="s">
        <v>33</v>
      </c>
    </row>
    <row r="3" spans="1:16" x14ac:dyDescent="0.35">
      <c r="A3" t="s">
        <v>34</v>
      </c>
      <c r="J3" t="s">
        <v>41</v>
      </c>
      <c r="L3">
        <f>GEOMEAN(F8:H11)</f>
        <v>1.0734491595113829</v>
      </c>
      <c r="N3" t="s">
        <v>42</v>
      </c>
    </row>
    <row r="4" spans="1:16" ht="16.5" x14ac:dyDescent="0.35">
      <c r="A4" t="s">
        <v>2</v>
      </c>
      <c r="B4">
        <v>-1</v>
      </c>
      <c r="C4" t="s">
        <v>6</v>
      </c>
      <c r="J4" t="s">
        <v>36</v>
      </c>
      <c r="L4">
        <f>10^q0</f>
        <v>1.0734491595113826</v>
      </c>
      <c r="N4" t="s">
        <v>43</v>
      </c>
    </row>
    <row r="5" spans="1:16" x14ac:dyDescent="0.35">
      <c r="B5">
        <v>1</v>
      </c>
      <c r="C5" t="s">
        <v>7</v>
      </c>
    </row>
    <row r="6" spans="1:16" x14ac:dyDescent="0.35">
      <c r="A6" t="s">
        <v>3</v>
      </c>
      <c r="B6">
        <v>-1</v>
      </c>
      <c r="C6" t="s">
        <v>8</v>
      </c>
    </row>
    <row r="7" spans="1:16" ht="16.5" x14ac:dyDescent="0.45">
      <c r="B7">
        <v>1</v>
      </c>
      <c r="C7" t="s">
        <v>9</v>
      </c>
      <c r="F7" t="s">
        <v>14</v>
      </c>
      <c r="G7" t="s">
        <v>15</v>
      </c>
      <c r="H7" t="s">
        <v>16</v>
      </c>
      <c r="J7" t="s">
        <v>35</v>
      </c>
      <c r="L7">
        <f>GEOMEAN(F8:H11)</f>
        <v>1.0734491595113829</v>
      </c>
    </row>
    <row r="8" spans="1:16" ht="16.5" x14ac:dyDescent="0.35">
      <c r="A8" t="s">
        <v>31</v>
      </c>
      <c r="B8">
        <v>2</v>
      </c>
      <c r="F8">
        <v>85.1</v>
      </c>
      <c r="G8">
        <v>79.5</v>
      </c>
      <c r="H8">
        <v>147.9</v>
      </c>
      <c r="J8" t="s">
        <v>36</v>
      </c>
      <c r="L8">
        <f>POWER(10,q0)</f>
        <v>1.0734491595113826</v>
      </c>
      <c r="M8" t="s">
        <v>37</v>
      </c>
      <c r="N8">
        <f>POWER(10,qA)</f>
        <v>0.10733903612522418</v>
      </c>
      <c r="O8" t="s">
        <v>38</v>
      </c>
      <c r="P8">
        <f>POWER(10,qB)</f>
        <v>0.10733321577797449</v>
      </c>
    </row>
    <row r="9" spans="1:16" ht="16.5" x14ac:dyDescent="0.35">
      <c r="A9" t="s">
        <v>32</v>
      </c>
      <c r="B9">
        <v>2</v>
      </c>
      <c r="F9">
        <v>0.89100000000000001</v>
      </c>
      <c r="G9">
        <v>1.0469999999999999</v>
      </c>
      <c r="H9">
        <v>1.0720000000000001</v>
      </c>
      <c r="M9" t="s">
        <v>39</v>
      </c>
      <c r="N9">
        <f>POWER(10,-qA)</f>
        <v>9.3162751977144378</v>
      </c>
      <c r="O9" t="s">
        <v>40</v>
      </c>
      <c r="P9">
        <f>POWER(10,-qB)</f>
        <v>9.3167803904111377</v>
      </c>
    </row>
    <row r="10" spans="1:16" x14ac:dyDescent="0.35">
      <c r="A10" t="s">
        <v>4</v>
      </c>
      <c r="B10">
        <v>3</v>
      </c>
      <c r="F10">
        <v>0.95499999999999996</v>
      </c>
      <c r="G10">
        <v>0.93300000000000005</v>
      </c>
      <c r="H10">
        <v>1.1220000000000001</v>
      </c>
    </row>
    <row r="11" spans="1:16" x14ac:dyDescent="0.35">
      <c r="A11" t="s">
        <v>5</v>
      </c>
      <c r="B11">
        <f>rep*level^k</f>
        <v>12</v>
      </c>
      <c r="F11">
        <v>1.4999999999999999E-2</v>
      </c>
      <c r="G11">
        <v>1.2999999999999999E-2</v>
      </c>
      <c r="H11">
        <v>1.2E-2</v>
      </c>
    </row>
    <row r="13" spans="1:16" ht="16.5" x14ac:dyDescent="0.45">
      <c r="A13" t="s">
        <v>10</v>
      </c>
      <c r="B13" t="s">
        <v>11</v>
      </c>
      <c r="C13" t="s">
        <v>1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 t="s">
        <v>17</v>
      </c>
      <c r="J13" t="s">
        <v>27</v>
      </c>
      <c r="K13" t="s">
        <v>28</v>
      </c>
      <c r="L13" t="s">
        <v>29</v>
      </c>
      <c r="M13" t="s">
        <v>30</v>
      </c>
    </row>
    <row r="14" spans="1:16" x14ac:dyDescent="0.35">
      <c r="A14">
        <v>1</v>
      </c>
      <c r="B14">
        <v>1</v>
      </c>
      <c r="C14">
        <v>-1</v>
      </c>
      <c r="D14">
        <v>-1</v>
      </c>
      <c r="E14">
        <f>C14*D14</f>
        <v>1</v>
      </c>
      <c r="F14">
        <f t="shared" ref="F14:H17" si="0">LOG(F8)</f>
        <v>1.9299295600845878</v>
      </c>
      <c r="G14">
        <f t="shared" si="0"/>
        <v>1.9003671286564703</v>
      </c>
      <c r="H14">
        <f t="shared" si="0"/>
        <v>2.1699681739968923</v>
      </c>
      <c r="I14">
        <f>AVERAGE(F14:H14)</f>
        <v>2.0000882875793167</v>
      </c>
      <c r="J14">
        <f>q0+qA*C14+qB*D14+qAB*E14</f>
        <v>2.0000882875793167</v>
      </c>
      <c r="K14">
        <f>F14-y_hat1</f>
        <v>-7.0158727494728845E-2</v>
      </c>
      <c r="L14">
        <f>G14-y_hat1</f>
        <v>-9.9721158922846387E-2</v>
      </c>
      <c r="M14">
        <f>H14-y_hat1</f>
        <v>0.16987988641757568</v>
      </c>
    </row>
    <row r="15" spans="1:16" x14ac:dyDescent="0.35">
      <c r="A15">
        <v>2</v>
      </c>
      <c r="B15">
        <v>1</v>
      </c>
      <c r="C15">
        <v>1</v>
      </c>
      <c r="D15">
        <v>-1</v>
      </c>
      <c r="E15">
        <f t="shared" ref="E15:E17" si="1">C15*D15</f>
        <v>-1</v>
      </c>
      <c r="F15">
        <f t="shared" si="0"/>
        <v>-5.0122295963125202E-2</v>
      </c>
      <c r="G15">
        <f t="shared" si="0"/>
        <v>1.9946681678842306E-2</v>
      </c>
      <c r="H15">
        <f t="shared" si="0"/>
        <v>3.0194785356751241E-2</v>
      </c>
      <c r="I15">
        <f t="shared" ref="I15:I17" si="2">AVERAGE(F15:H15)</f>
        <v>6.39035748944856E-6</v>
      </c>
      <c r="J15">
        <f>q0+qA*C15+qB*D15+qAB*E15</f>
        <v>6.3903574894497162E-6</v>
      </c>
      <c r="K15">
        <f>F15-y_hat2</f>
        <v>-5.0128686320614652E-2</v>
      </c>
      <c r="L15">
        <f>G15-y_hat2</f>
        <v>1.9940291321352856E-2</v>
      </c>
      <c r="M15">
        <f>H15-y_hat2</f>
        <v>3.0188394999261792E-2</v>
      </c>
    </row>
    <row r="16" spans="1:16" x14ac:dyDescent="0.35">
      <c r="A16">
        <v>3</v>
      </c>
      <c r="B16">
        <v>1</v>
      </c>
      <c r="C16">
        <v>-1</v>
      </c>
      <c r="D16">
        <v>1</v>
      </c>
      <c r="E16">
        <f t="shared" si="1"/>
        <v>-1</v>
      </c>
      <c r="F16">
        <f t="shared" si="0"/>
        <v>-1.9996628416253676E-2</v>
      </c>
      <c r="G16">
        <f t="shared" si="0"/>
        <v>-3.0118356253500032E-2</v>
      </c>
      <c r="H16">
        <f t="shared" si="0"/>
        <v>4.9992856920142645E-2</v>
      </c>
      <c r="I16">
        <f t="shared" si="2"/>
        <v>-4.070924987035577E-5</v>
      </c>
      <c r="J16">
        <f>q0+qA*C16+qB*D16+qAB*E16</f>
        <v>-4.0709249870152231E-5</v>
      </c>
      <c r="K16">
        <f>F16-y_hat3</f>
        <v>-1.9955919166383524E-2</v>
      </c>
      <c r="L16">
        <f>G16-y_hat3</f>
        <v>-3.007764700362988E-2</v>
      </c>
      <c r="M16">
        <f>H16-y_hat3</f>
        <v>5.0033566170012797E-2</v>
      </c>
    </row>
    <row r="17" spans="1:13" x14ac:dyDescent="0.35">
      <c r="A17">
        <v>4</v>
      </c>
      <c r="B17">
        <v>1</v>
      </c>
      <c r="C17">
        <v>1</v>
      </c>
      <c r="D17">
        <v>1</v>
      </c>
      <c r="E17">
        <f t="shared" si="1"/>
        <v>1</v>
      </c>
      <c r="F17">
        <f t="shared" si="0"/>
        <v>-1.8239087409443189</v>
      </c>
      <c r="G17">
        <f t="shared" si="0"/>
        <v>-1.8860566476931633</v>
      </c>
      <c r="H17">
        <f t="shared" si="0"/>
        <v>-1.9208187539523751</v>
      </c>
      <c r="I17">
        <f t="shared" si="2"/>
        <v>-1.8769280475299526</v>
      </c>
      <c r="J17">
        <f>q0+qA*C17+qB*D17+qAB*E17</f>
        <v>-1.8769280475299523</v>
      </c>
      <c r="K17">
        <f>F17-y_hat4</f>
        <v>5.3019306585633474E-2</v>
      </c>
      <c r="L17">
        <f>G17-y_hat4</f>
        <v>-9.1286001632109315E-3</v>
      </c>
      <c r="M17">
        <f>H17-y_hat4</f>
        <v>-4.3890706422422765E-2</v>
      </c>
    </row>
    <row r="20" spans="1:13" x14ac:dyDescent="0.35">
      <c r="B20">
        <f t="array" ref="B20">MMULT(TRANSPOSE(B14:B17),y)</f>
        <v>0.12312592115698329</v>
      </c>
      <c r="C20">
        <f t="array" ref="C20">MMULT(TRANSPOSE(C14:C17),y)</f>
        <v>-3.8769692355019094</v>
      </c>
      <c r="D20">
        <f t="array" ref="D20">MMULT(TRANSPOSE(D14:D17),y)</f>
        <v>-3.8770634347166286</v>
      </c>
      <c r="E20">
        <f t="array" ref="E20">MMULT(TRANSPOSE(E14:E17),y)</f>
        <v>0.12319455894174491</v>
      </c>
      <c r="F20" t="s">
        <v>18</v>
      </c>
    </row>
    <row r="21" spans="1:13" ht="16.5" x14ac:dyDescent="0.35">
      <c r="B21">
        <f>B20/(level^k)</f>
        <v>3.0781480289245822E-2</v>
      </c>
      <c r="C21">
        <f>C20/(level^k)</f>
        <v>-0.96924230887547735</v>
      </c>
      <c r="D21">
        <f>D20/(level^k)</f>
        <v>-0.96926585867915716</v>
      </c>
      <c r="E21">
        <f>E20/(level^k)</f>
        <v>3.0798639735436228E-2</v>
      </c>
      <c r="F21" t="s">
        <v>19</v>
      </c>
    </row>
    <row r="23" spans="1:13" ht="16.5" x14ac:dyDescent="0.45">
      <c r="A23" t="s">
        <v>20</v>
      </c>
      <c r="B23">
        <f t="array" ref="B23:B26">TRANSPOSE(B21:E21)</f>
        <v>3.0781480289245822E-2</v>
      </c>
    </row>
    <row r="24" spans="1:13" ht="16.5" x14ac:dyDescent="0.45">
      <c r="A24" t="s">
        <v>21</v>
      </c>
      <c r="B24">
        <v>-0.96924230887547735</v>
      </c>
    </row>
    <row r="25" spans="1:13" ht="16.5" x14ac:dyDescent="0.45">
      <c r="A25" t="s">
        <v>22</v>
      </c>
      <c r="B25">
        <v>-0.96926585867915716</v>
      </c>
    </row>
    <row r="26" spans="1:13" ht="16.5" x14ac:dyDescent="0.45">
      <c r="A26" t="s">
        <v>23</v>
      </c>
      <c r="B26">
        <v>3.0798639735436228E-2</v>
      </c>
    </row>
    <row r="29" spans="1:13" x14ac:dyDescent="0.35">
      <c r="A29" t="s">
        <v>10</v>
      </c>
      <c r="B29" t="s">
        <v>24</v>
      </c>
      <c r="C29" t="s">
        <v>25</v>
      </c>
      <c r="D29" t="s">
        <v>26</v>
      </c>
    </row>
    <row r="30" spans="1:13" x14ac:dyDescent="0.35">
      <c r="A30">
        <v>1</v>
      </c>
      <c r="B30">
        <f t="shared" ref="B30:B41" si="3">(A30-0.5)/n</f>
        <v>4.1666666666666664E-2</v>
      </c>
      <c r="C30">
        <f>4.91*(B30^0.14-(1-B30)^0.14)</f>
        <v>-1.7341562983883385</v>
      </c>
      <c r="D30">
        <v>-9.9721158922846387E-2</v>
      </c>
    </row>
    <row r="31" spans="1:13" x14ac:dyDescent="0.35">
      <c r="A31">
        <v>2</v>
      </c>
      <c r="B31">
        <f t="shared" si="3"/>
        <v>0.125</v>
      </c>
      <c r="C31">
        <f t="shared" ref="C31:C41" si="4">4.91*(B31^0.14-(1-B31)^0.14)</f>
        <v>-1.1492082681575793</v>
      </c>
      <c r="D31">
        <v>-7.0158727494728845E-2</v>
      </c>
    </row>
    <row r="32" spans="1:13" x14ac:dyDescent="0.35">
      <c r="A32">
        <v>3</v>
      </c>
      <c r="B32">
        <f t="shared" si="3"/>
        <v>0.20833333333333334</v>
      </c>
      <c r="C32">
        <f t="shared" si="4"/>
        <v>-0.81009162949687807</v>
      </c>
      <c r="D32">
        <v>-5.0128686320614652E-2</v>
      </c>
    </row>
    <row r="33" spans="1:4" x14ac:dyDescent="0.35">
      <c r="A33">
        <v>4</v>
      </c>
      <c r="B33">
        <f t="shared" si="3"/>
        <v>0.29166666666666669</v>
      </c>
      <c r="C33">
        <f t="shared" si="4"/>
        <v>-0.54653689842413589</v>
      </c>
      <c r="D33">
        <v>-4.3890706422422765E-2</v>
      </c>
    </row>
    <row r="34" spans="1:4" x14ac:dyDescent="0.35">
      <c r="A34">
        <v>5</v>
      </c>
      <c r="B34">
        <f t="shared" si="3"/>
        <v>0.375</v>
      </c>
      <c r="C34">
        <f t="shared" si="4"/>
        <v>-0.31729887872592571</v>
      </c>
      <c r="D34">
        <v>-3.007764700362988E-2</v>
      </c>
    </row>
    <row r="35" spans="1:4" x14ac:dyDescent="0.35">
      <c r="A35">
        <v>6</v>
      </c>
      <c r="B35">
        <f t="shared" si="3"/>
        <v>0.45833333333333331</v>
      </c>
      <c r="C35">
        <f t="shared" si="4"/>
        <v>-0.10416467748839144</v>
      </c>
      <c r="D35">
        <v>-1.9955919166383524E-2</v>
      </c>
    </row>
    <row r="36" spans="1:4" x14ac:dyDescent="0.35">
      <c r="A36">
        <v>7</v>
      </c>
      <c r="B36">
        <f t="shared" si="3"/>
        <v>0.54166666666666663</v>
      </c>
      <c r="C36">
        <f t="shared" si="4"/>
        <v>0.10416467748839034</v>
      </c>
      <c r="D36">
        <v>-9.1286001632109315E-3</v>
      </c>
    </row>
    <row r="37" spans="1:4" x14ac:dyDescent="0.35">
      <c r="A37">
        <v>8</v>
      </c>
      <c r="B37">
        <f t="shared" si="3"/>
        <v>0.625</v>
      </c>
      <c r="C37">
        <f t="shared" si="4"/>
        <v>0.31729887872592571</v>
      </c>
      <c r="D37">
        <v>1.9940291321352856E-2</v>
      </c>
    </row>
    <row r="38" spans="1:4" x14ac:dyDescent="0.35">
      <c r="A38">
        <v>9</v>
      </c>
      <c r="B38">
        <f t="shared" si="3"/>
        <v>0.70833333333333337</v>
      </c>
      <c r="C38">
        <f t="shared" si="4"/>
        <v>0.54653689842413589</v>
      </c>
      <c r="D38">
        <v>3.0188394999261792E-2</v>
      </c>
    </row>
    <row r="39" spans="1:4" x14ac:dyDescent="0.35">
      <c r="A39">
        <v>10</v>
      </c>
      <c r="B39">
        <f t="shared" si="3"/>
        <v>0.79166666666666663</v>
      </c>
      <c r="C39">
        <f t="shared" si="4"/>
        <v>0.81009162949687807</v>
      </c>
      <c r="D39">
        <v>5.0033566170012797E-2</v>
      </c>
    </row>
    <row r="40" spans="1:4" x14ac:dyDescent="0.35">
      <c r="A40">
        <v>11</v>
      </c>
      <c r="B40">
        <f t="shared" si="3"/>
        <v>0.875</v>
      </c>
      <c r="C40">
        <f t="shared" si="4"/>
        <v>1.1492082681575793</v>
      </c>
      <c r="D40">
        <v>5.3019306585633474E-2</v>
      </c>
    </row>
    <row r="41" spans="1:4" x14ac:dyDescent="0.35">
      <c r="A41">
        <v>12</v>
      </c>
      <c r="B41">
        <f t="shared" si="3"/>
        <v>0.95833333333333337</v>
      </c>
      <c r="C41">
        <f t="shared" si="4"/>
        <v>1.7341562983883385</v>
      </c>
      <c r="D41">
        <v>0.16987988641757568</v>
      </c>
    </row>
  </sheetData>
  <sortState ref="D30:D41">
    <sortCondition ref="D3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k</vt:lpstr>
      <vt:lpstr>level</vt:lpstr>
      <vt:lpstr>n</vt:lpstr>
      <vt:lpstr>q0</vt:lpstr>
      <vt:lpstr>qA</vt:lpstr>
      <vt:lpstr>qAB</vt:lpstr>
      <vt:lpstr>qB</vt:lpstr>
      <vt:lpstr>rep</vt:lpstr>
      <vt:lpstr>y</vt:lpstr>
      <vt:lpstr>y_hat1</vt:lpstr>
      <vt:lpstr>y_hat2</vt:lpstr>
      <vt:lpstr>y_hat3</vt:lpstr>
      <vt:lpstr>y_hat4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2015-07-22T22:40:41Z</dcterms:modified>
</cp:coreProperties>
</file>