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28"/>
  </bookViews>
  <sheets>
    <sheet name="Sheet1" sheetId="1" r:id="rId1"/>
    <sheet name="Sheet2" sheetId="2" r:id="rId2"/>
    <sheet name="Sheet3" sheetId="3" r:id="rId3"/>
  </sheets>
  <definedNames>
    <definedName name="alpha">Sheet1!$D$39</definedName>
    <definedName name="dof">Sheet1!$D$41</definedName>
    <definedName name="k">Sheet1!$B$8</definedName>
    <definedName name="level">Sheet1!$B$7</definedName>
    <definedName name="m">Sheet1!$B$50</definedName>
    <definedName name="mse">Sheet1!$D$34</definedName>
    <definedName name="n">Sheet1!$B$10</definedName>
    <definedName name="neff">Sheet1!$F$51</definedName>
    <definedName name="q0">Sheet1!$B$22</definedName>
    <definedName name="qA">Sheet1!$B$23</definedName>
    <definedName name="qAB">Sheet1!$B$25</definedName>
    <definedName name="qB">Sheet1!$B$24</definedName>
    <definedName name="rep">Sheet1!$B$9</definedName>
    <definedName name="s_y_hat_7">Sheet1!$D$52</definedName>
    <definedName name="sqi">Sheet1!$D$36</definedName>
    <definedName name="ssa">Sheet1!$D$30</definedName>
    <definedName name="ssab">Sheet1!$D$32</definedName>
    <definedName name="ssb">Sheet1!$D$31</definedName>
    <definedName name="sse">Sheet1!$D$28</definedName>
    <definedName name="sst">Sheet1!$D$29</definedName>
    <definedName name="t_95_12">Sheet1!$D$42</definedName>
    <definedName name="y_hat1">Sheet1!$K$13</definedName>
    <definedName name="y_hat2">Sheet1!$K$14</definedName>
    <definedName name="y_hat3">Sheet1!$K$15</definedName>
    <definedName name="y_hat4">Sheet1!$K$16</definedName>
    <definedName name="y_mean">Sheet1!$J$17</definedName>
    <definedName name="yi_mean">Sheet1!$J$13:$J$16</definedName>
  </definedNames>
  <calcPr calcId="152511"/>
</workbook>
</file>

<file path=xl/calcChain.xml><?xml version="1.0" encoding="utf-8"?>
<calcChain xmlns="http://schemas.openxmlformats.org/spreadsheetml/2006/main">
  <c r="D41" i="1" l="1"/>
  <c r="B10" i="1"/>
  <c r="D39" i="1" l="1"/>
  <c r="D40" i="1" s="1"/>
  <c r="J14" i="1"/>
  <c r="J15" i="1"/>
  <c r="J16" i="1"/>
  <c r="J13" i="1"/>
  <c r="J17" i="1" s="1"/>
  <c r="T13" i="1" s="1"/>
  <c r="E16" i="1"/>
  <c r="E15" i="1"/>
  <c r="E14" i="1"/>
  <c r="E13" i="1"/>
  <c r="U14" i="1" l="1"/>
  <c r="Y14" i="1" s="1"/>
  <c r="W13" i="1"/>
  <c r="F51" i="1"/>
  <c r="B83" i="1"/>
  <c r="C83" i="1" s="1"/>
  <c r="B85" i="1"/>
  <c r="C85" i="1" s="1"/>
  <c r="B87" i="1"/>
  <c r="C87" i="1" s="1"/>
  <c r="B89" i="1"/>
  <c r="C89" i="1" s="1"/>
  <c r="B91" i="1"/>
  <c r="C91" i="1" s="1"/>
  <c r="B93" i="1"/>
  <c r="C93" i="1" s="1"/>
  <c r="B95" i="1"/>
  <c r="C95" i="1" s="1"/>
  <c r="B97" i="1"/>
  <c r="C97" i="1" s="1"/>
  <c r="B84" i="1"/>
  <c r="C84" i="1" s="1"/>
  <c r="B86" i="1"/>
  <c r="C86" i="1" s="1"/>
  <c r="B88" i="1"/>
  <c r="C88" i="1" s="1"/>
  <c r="B90" i="1"/>
  <c r="C90" i="1" s="1"/>
  <c r="B92" i="1"/>
  <c r="C92" i="1" s="1"/>
  <c r="B94" i="1"/>
  <c r="C94" i="1" s="1"/>
  <c r="B96" i="1"/>
  <c r="C96" i="1" s="1"/>
  <c r="B82" i="1"/>
  <c r="C82" i="1" s="1"/>
  <c r="AA13" i="1"/>
  <c r="U13" i="1"/>
  <c r="Y13" i="1" s="1"/>
  <c r="V16" i="1"/>
  <c r="Z16" i="1" s="1"/>
  <c r="T16" i="1"/>
  <c r="X16" i="1" s="1"/>
  <c r="V15" i="1"/>
  <c r="Z15" i="1" s="1"/>
  <c r="T15" i="1"/>
  <c r="X15" i="1" s="1"/>
  <c r="V14" i="1"/>
  <c r="Z14" i="1" s="1"/>
  <c r="T14" i="1"/>
  <c r="X14" i="1" s="1"/>
  <c r="X13" i="1"/>
  <c r="V13" i="1"/>
  <c r="Z13" i="1" s="1"/>
  <c r="W16" i="1"/>
  <c r="AA16" i="1" s="1"/>
  <c r="U16" i="1"/>
  <c r="Y16" i="1" s="1"/>
  <c r="W15" i="1"/>
  <c r="AA15" i="1" s="1"/>
  <c r="U15" i="1"/>
  <c r="Y15" i="1" s="1"/>
  <c r="W14" i="1"/>
  <c r="AA14" i="1" s="1"/>
  <c r="D19" i="1" a="1"/>
  <c r="D19" i="1" s="1"/>
  <c r="D20" i="1" s="1"/>
  <c r="E19" i="1" a="1"/>
  <c r="E19" i="1" s="1"/>
  <c r="E20" i="1" s="1"/>
  <c r="C19" i="1" a="1"/>
  <c r="C19" i="1" s="1"/>
  <c r="C20" i="1" s="1"/>
  <c r="B19" i="1" a="1"/>
  <c r="B19" i="1" s="1"/>
  <c r="B20" i="1" s="1"/>
  <c r="D29" i="1" l="1"/>
  <c r="B22" i="1" a="1"/>
  <c r="B23" i="1" s="1"/>
  <c r="B24" i="1" l="1"/>
  <c r="B25" i="1"/>
  <c r="B22" i="1"/>
  <c r="K14" i="1" s="1"/>
  <c r="D30" i="1"/>
  <c r="D23" i="1" s="1"/>
  <c r="D31" i="1"/>
  <c r="D32" i="1"/>
  <c r="D25" i="1" s="1"/>
  <c r="D24" i="1"/>
  <c r="K16" i="1"/>
  <c r="K15" i="1" l="1"/>
  <c r="N15" i="1" s="1"/>
  <c r="R15" i="1" s="1"/>
  <c r="K13" i="1"/>
  <c r="D26" i="1"/>
  <c r="N13" i="1"/>
  <c r="R13" i="1" s="1"/>
  <c r="L13" i="1"/>
  <c r="P13" i="1" s="1"/>
  <c r="M13" i="1"/>
  <c r="Q13" i="1" s="1"/>
  <c r="O13" i="1"/>
  <c r="S13" i="1" s="1"/>
  <c r="M14" i="1"/>
  <c r="Q14" i="1" s="1"/>
  <c r="O14" i="1"/>
  <c r="S14" i="1" s="1"/>
  <c r="N14" i="1"/>
  <c r="R14" i="1" s="1"/>
  <c r="L14" i="1"/>
  <c r="P14" i="1" s="1"/>
  <c r="M16" i="1"/>
  <c r="Q16" i="1" s="1"/>
  <c r="O16" i="1"/>
  <c r="S16" i="1" s="1"/>
  <c r="N16" i="1"/>
  <c r="R16" i="1" s="1"/>
  <c r="L16" i="1"/>
  <c r="P16" i="1" s="1"/>
  <c r="L15" i="1"/>
  <c r="P15" i="1" s="1"/>
  <c r="O15" i="1"/>
  <c r="S15" i="1" s="1"/>
  <c r="M15" i="1" l="1"/>
  <c r="Q15" i="1" s="1"/>
  <c r="D28" i="1" s="1"/>
  <c r="D34" i="1" s="1"/>
  <c r="B35" i="1" l="1"/>
  <c r="D36" i="1"/>
  <c r="D52" i="1"/>
  <c r="E54" i="1" l="1"/>
  <c r="F54" i="1"/>
  <c r="B44" i="1"/>
  <c r="C45" i="1"/>
  <c r="C47" i="1"/>
  <c r="C44" i="1"/>
  <c r="B45" i="1"/>
  <c r="C46" i="1"/>
  <c r="B47" i="1"/>
  <c r="B46" i="1"/>
</calcChain>
</file>

<file path=xl/sharedStrings.xml><?xml version="1.0" encoding="utf-8"?>
<sst xmlns="http://schemas.openxmlformats.org/spreadsheetml/2006/main" count="92" uniqueCount="79">
  <si>
    <r>
      <t>y = 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e</t>
    </r>
  </si>
  <si>
    <t xml:space="preserve">y =  </t>
  </si>
  <si>
    <t>run time</t>
  </si>
  <si>
    <t>A =</t>
  </si>
  <si>
    <t>8 nodes</t>
  </si>
  <si>
    <t>64 nodes</t>
  </si>
  <si>
    <t xml:space="preserve">B = </t>
  </si>
  <si>
    <t>no dynamic load management</t>
  </si>
  <si>
    <t>dynamic load management</t>
  </si>
  <si>
    <t xml:space="preserve">n = </t>
  </si>
  <si>
    <t>r = replications</t>
  </si>
  <si>
    <t>I</t>
  </si>
  <si>
    <t>A</t>
  </si>
  <si>
    <t>B</t>
  </si>
  <si>
    <t>AB</t>
  </si>
  <si>
    <t>dproduct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</si>
  <si>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</si>
  <si>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</si>
  <si>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</si>
  <si>
    <r>
      <t>q</t>
    </r>
    <r>
      <rPr>
        <vertAlign val="subscript"/>
        <sz val="11"/>
        <color theme="1"/>
        <rFont val="Calibri"/>
        <family val="2"/>
        <scheme val="minor"/>
      </rPr>
      <t>AB</t>
    </r>
  </si>
  <si>
    <r>
      <t>y</t>
    </r>
    <r>
      <rPr>
        <vertAlign val="subscript"/>
        <sz val="11"/>
        <color theme="1"/>
        <rFont val="Calibri"/>
        <family val="2"/>
        <scheme val="minor"/>
      </rPr>
      <t>i1</t>
    </r>
  </si>
  <si>
    <r>
      <t>y</t>
    </r>
    <r>
      <rPr>
        <vertAlign val="subscript"/>
        <sz val="11"/>
        <color theme="1"/>
        <rFont val="Calibri"/>
        <family val="2"/>
        <scheme val="minor"/>
      </rPr>
      <t>i2</t>
    </r>
  </si>
  <si>
    <r>
      <t>y</t>
    </r>
    <r>
      <rPr>
        <vertAlign val="subscript"/>
        <sz val="11"/>
        <color theme="1"/>
        <rFont val="Calibri"/>
        <family val="2"/>
        <scheme val="minor"/>
      </rPr>
      <t>i3</t>
    </r>
  </si>
  <si>
    <r>
      <t>y</t>
    </r>
    <r>
      <rPr>
        <vertAlign val="subscript"/>
        <sz val="11"/>
        <color theme="1"/>
        <rFont val="Calibri"/>
        <family val="2"/>
        <scheme val="minor"/>
      </rPr>
      <t>i4</t>
    </r>
  </si>
  <si>
    <r>
      <t>y_hat</t>
    </r>
    <r>
      <rPr>
        <vertAlign val="subscript"/>
        <sz val="11"/>
        <color theme="1"/>
        <rFont val="Calibri"/>
        <family val="2"/>
        <scheme val="minor"/>
      </rPr>
      <t>i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</si>
  <si>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_mean</t>
    </r>
  </si>
  <si>
    <t>i</t>
  </si>
  <si>
    <r>
      <t>e</t>
    </r>
    <r>
      <rPr>
        <vertAlign val="subscript"/>
        <sz val="11"/>
        <color theme="1"/>
        <rFont val="Calibri"/>
        <family val="2"/>
        <scheme val="minor"/>
      </rPr>
      <t>i1</t>
    </r>
  </si>
  <si>
    <r>
      <t>e</t>
    </r>
    <r>
      <rPr>
        <vertAlign val="subscript"/>
        <sz val="11"/>
        <color theme="1"/>
        <rFont val="Calibri"/>
        <family val="2"/>
        <scheme val="minor"/>
      </rPr>
      <t>i2</t>
    </r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</si>
  <si>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</si>
  <si>
    <r>
      <t>e</t>
    </r>
    <r>
      <rPr>
        <vertAlign val="subscript"/>
        <sz val="11"/>
        <color theme="1"/>
        <rFont val="Calibri"/>
        <family val="2"/>
        <scheme val="minor"/>
      </rPr>
      <t>i4</t>
    </r>
  </si>
  <si>
    <r>
      <t>e</t>
    </r>
    <r>
      <rPr>
        <vertAlign val="subscript"/>
        <sz val="11"/>
        <color theme="1"/>
        <rFont val="Calibri"/>
        <family val="2"/>
        <scheme val="minor"/>
      </rPr>
      <t>i1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</si>
  <si>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i2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</si>
  <si>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</si>
  <si>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i4</t>
    </r>
    <r>
      <rPr>
        <vertAlign val="superscript"/>
        <sz val="11"/>
        <color theme="1"/>
        <rFont val="Calibri"/>
        <family val="2"/>
        <scheme val="minor"/>
      </rPr>
      <t>2</t>
    </r>
  </si>
  <si>
    <t>sse</t>
  </si>
  <si>
    <t>mean</t>
  </si>
  <si>
    <r>
      <t>y</t>
    </r>
    <r>
      <rPr>
        <vertAlign val="subscript"/>
        <sz val="11"/>
        <color theme="1"/>
        <rFont val="Calibri"/>
        <family val="2"/>
        <scheme val="minor"/>
      </rPr>
      <t>i1</t>
    </r>
    <r>
      <rPr>
        <sz val="11"/>
        <color theme="1"/>
        <rFont val="Calibri"/>
        <family val="2"/>
        <scheme val="minor"/>
      </rPr>
      <t xml:space="preserve"> - y_mean</t>
    </r>
  </si>
  <si>
    <r>
      <t>y</t>
    </r>
    <r>
      <rPr>
        <vertAlign val="subscript"/>
        <sz val="11"/>
        <color theme="1"/>
        <rFont val="Calibri"/>
        <family val="2"/>
        <scheme val="minor"/>
      </rPr>
      <t>i2</t>
    </r>
    <r>
      <rPr>
        <sz val="11"/>
        <color theme="1"/>
        <rFont val="Calibri"/>
        <family val="2"/>
        <scheme val="minor"/>
      </rPr>
      <t>- y_mean</t>
    </r>
  </si>
  <si>
    <r>
      <t>y</t>
    </r>
    <r>
      <rPr>
        <vertAlign val="subscript"/>
        <sz val="11"/>
        <color theme="1"/>
        <rFont val="Calibri"/>
        <family val="2"/>
        <scheme val="minor"/>
      </rPr>
      <t>i3</t>
    </r>
    <r>
      <rPr>
        <sz val="11"/>
        <color theme="1"/>
        <rFont val="Calibri"/>
        <family val="2"/>
        <scheme val="minor"/>
      </rPr>
      <t xml:space="preserve"> - y_mean</t>
    </r>
  </si>
  <si>
    <r>
      <t>y</t>
    </r>
    <r>
      <rPr>
        <vertAlign val="subscript"/>
        <sz val="11"/>
        <color theme="1"/>
        <rFont val="Calibri"/>
        <family val="2"/>
        <scheme val="minor"/>
      </rPr>
      <t>i4</t>
    </r>
    <r>
      <rPr>
        <sz val="11"/>
        <color theme="1"/>
        <rFont val="Calibri"/>
        <family val="2"/>
        <scheme val="minor"/>
      </rPr>
      <t xml:space="preserve"> - y_mean</t>
    </r>
  </si>
  <si>
    <r>
      <t>(y</t>
    </r>
    <r>
      <rPr>
        <vertAlign val="subscript"/>
        <sz val="11"/>
        <color theme="1"/>
        <rFont val="Calibri"/>
        <family val="2"/>
        <scheme val="minor"/>
      </rPr>
      <t>i1</t>
    </r>
    <r>
      <rPr>
        <sz val="11"/>
        <color theme="1"/>
        <rFont val="Calibri"/>
        <family val="2"/>
        <scheme val="minor"/>
      </rPr>
      <t xml:space="preserve"> - y_mean)</t>
    </r>
    <r>
      <rPr>
        <vertAlign val="superscript"/>
        <sz val="11"/>
        <color theme="1"/>
        <rFont val="Calibri"/>
        <family val="2"/>
        <scheme val="minor"/>
      </rPr>
      <t>2</t>
    </r>
  </si>
  <si>
    <t>percentage of variation</t>
  </si>
  <si>
    <t>ssa/sst</t>
  </si>
  <si>
    <t>ssb/sst</t>
  </si>
  <si>
    <t>ssab/sst</t>
  </si>
  <si>
    <t>e</t>
  </si>
  <si>
    <r>
      <t>ssa = n*q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</si>
  <si>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ssab = n*q</t>
    </r>
    <r>
      <rPr>
        <vertAlign val="subscript"/>
        <sz val="11"/>
        <color theme="1"/>
        <rFont val="Calibri"/>
        <family val="2"/>
        <scheme val="minor"/>
      </rPr>
      <t>AB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</si>
  <si>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ssb = n*q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2</t>
    </r>
  </si>
  <si>
    <t>confidence interval</t>
  </si>
  <si>
    <t>alpha</t>
  </si>
  <si>
    <t>p</t>
  </si>
  <si>
    <t>degrees of freedom</t>
  </si>
  <si>
    <t>significant</t>
  </si>
  <si>
    <t>not significant</t>
  </si>
  <si>
    <t>predict y_hat with 8 nodes with no dynamic load management with 7 tests</t>
  </si>
  <si>
    <t>m</t>
  </si>
  <si>
    <r>
      <t>n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n/(1+dofs used in y_hat) = n/(1 + 4) = </t>
    </r>
  </si>
  <si>
    <t>dof is r - 1 because the sum of e is 0</t>
  </si>
  <si>
    <r>
      <t>computing y_hat takes 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q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, and q</t>
    </r>
    <r>
      <rPr>
        <vertAlign val="subscript"/>
        <sz val="11"/>
        <color theme="1"/>
        <rFont val="Calibri"/>
        <family val="2"/>
        <scheme val="minor"/>
      </rPr>
      <t>AB</t>
    </r>
  </si>
  <si>
    <r>
      <t>s</t>
    </r>
    <r>
      <rPr>
        <vertAlign val="subscript"/>
        <sz val="11"/>
        <color theme="1"/>
        <rFont val="Calibri"/>
        <family val="2"/>
        <scheme val="minor"/>
      </rPr>
      <t>y_hatm</t>
    </r>
    <r>
      <rPr>
        <sz val="11"/>
        <color theme="1"/>
        <rFont val="Calibri"/>
        <family val="2"/>
        <scheme val="minor"/>
      </rPr>
      <t xml:space="preserve"> = se*(1/n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+ 1/m)</t>
    </r>
    <r>
      <rPr>
        <vertAlign val="superscript"/>
        <sz val="11"/>
        <color theme="1"/>
        <rFont val="Calibri"/>
        <family val="2"/>
        <scheme val="minor"/>
      </rPr>
      <t>1/2</t>
    </r>
  </si>
  <si>
    <t xml:space="preserve">y_hat(8 nodes, no dlm, 7 runs) = 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</si>
  <si>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</si>
  <si>
    <t>qi = (i-0.5)/n</t>
  </si>
  <si>
    <t>xi</t>
  </si>
  <si>
    <t>sst = sum[(yij - y_mean)^2]</t>
  </si>
  <si>
    <t>levels</t>
  </si>
  <si>
    <t>k = factors</t>
  </si>
  <si>
    <r>
      <t>mse = s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= sse/(level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(r-1))</t>
    </r>
  </si>
  <si>
    <r>
      <t>sq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sqrt(mse/(level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*r))</t>
    </r>
  </si>
  <si>
    <r>
      <t>dproduct/(level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</si>
  <si>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t>t[p, level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(r-1)] = t[.95, 12]</t>
    </r>
  </si>
  <si>
    <t>grand mean</t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</si>
  <si>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  <r>
      <rPr>
        <sz val="11"/>
        <color theme="1"/>
        <rFont val="Calibri"/>
        <family val="2"/>
        <scheme val="minor"/>
      </rPr>
      <t/>
    </r>
  </si>
  <si>
    <r>
      <t>e</t>
    </r>
    <r>
      <rPr>
        <vertAlign val="subscript"/>
        <sz val="11"/>
        <color theme="1"/>
        <rFont val="Calibri"/>
        <family val="2"/>
        <scheme val="minor"/>
      </rPr>
      <t>i4</t>
    </r>
    <r>
      <rPr>
        <sz val="11"/>
        <color theme="1"/>
        <rFont val="Calibri"/>
        <family val="2"/>
        <scheme val="minor"/>
      </rPr>
      <t/>
    </r>
  </si>
  <si>
    <r>
      <t>(y</t>
    </r>
    <r>
      <rPr>
        <vertAlign val="subscript"/>
        <sz val="11"/>
        <color theme="1"/>
        <rFont val="Calibri"/>
        <family val="2"/>
        <scheme val="minor"/>
      </rPr>
      <t>i2</t>
    </r>
    <r>
      <rPr>
        <sz val="11"/>
        <color theme="1"/>
        <rFont val="Calibri"/>
        <family val="2"/>
        <scheme val="minor"/>
      </rPr>
      <t xml:space="preserve"> - y_mean)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</si>
  <si>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(y</t>
    </r>
    <r>
      <rPr>
        <vertAlign val="subscript"/>
        <sz val="11"/>
        <color theme="1"/>
        <rFont val="Calibri"/>
        <family val="2"/>
        <scheme val="minor"/>
      </rPr>
      <t>i3</t>
    </r>
    <r>
      <rPr>
        <sz val="11"/>
        <color theme="1"/>
        <rFont val="Calibri"/>
        <family val="2"/>
        <scheme val="minor"/>
      </rPr>
      <t xml:space="preserve"> - y_mean)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</si>
  <si>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(y</t>
    </r>
    <r>
      <rPr>
        <vertAlign val="subscript"/>
        <sz val="11"/>
        <color theme="1"/>
        <rFont val="Calibri"/>
        <family val="2"/>
        <scheme val="minor"/>
      </rPr>
      <t>i4</t>
    </r>
    <r>
      <rPr>
        <sz val="11"/>
        <color theme="1"/>
        <rFont val="Calibri"/>
        <family val="2"/>
        <scheme val="minor"/>
      </rPr>
      <t xml:space="preserve"> - y_mean)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</si>
</sst>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Sheet1!$B$56</c:f>
              <c:strCache>
                <c:ptCount val="1"/>
                <c:pt idx="0">
                  <c:v>ei1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Sheet1!$A$57:$A$60</c:f>
              <c:numCache>
                <c:formatCode>General</c:formatCode>
                <c:ptCount val="4"/>
                <c:pt idx="0">
                  <c:v>816</c:v>
                </c:pt>
                <c:pt idx="1">
                  <c:v>220.25</c:v>
                </c:pt>
                <c:pt idx="2">
                  <c:v>769.75</c:v>
                </c:pt>
                <c:pt idx="3">
                  <c:v>195.5</c:v>
                </c:pt>
              </c:numCache>
            </c:numRef>
          </c:xVal>
          <c:yVal>
            <c:numRef>
              <c:f>Sheet1!$B$57:$B$60</c:f>
              <c:numCache>
                <c:formatCode>General</c:formatCode>
                <c:ptCount val="4"/>
                <c:pt idx="0">
                  <c:v>4</c:v>
                </c:pt>
                <c:pt idx="1">
                  <c:v>-3.25</c:v>
                </c:pt>
                <c:pt idx="2">
                  <c:v>6.25</c:v>
                </c:pt>
                <c:pt idx="3">
                  <c:v>1.5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Sheet1!$C$56</c:f>
              <c:strCache>
                <c:ptCount val="1"/>
                <c:pt idx="0">
                  <c:v>ei2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Sheet1!$A$57:$A$60</c:f>
              <c:numCache>
                <c:formatCode>General</c:formatCode>
                <c:ptCount val="4"/>
                <c:pt idx="0">
                  <c:v>816</c:v>
                </c:pt>
                <c:pt idx="1">
                  <c:v>220.25</c:v>
                </c:pt>
                <c:pt idx="2">
                  <c:v>769.75</c:v>
                </c:pt>
                <c:pt idx="3">
                  <c:v>195.5</c:v>
                </c:pt>
              </c:numCache>
            </c:numRef>
          </c:xVal>
          <c:yVal>
            <c:numRef>
              <c:f>Sheet1!$C$57:$C$60</c:f>
              <c:numCache>
                <c:formatCode>General</c:formatCode>
                <c:ptCount val="4"/>
                <c:pt idx="0">
                  <c:v>6</c:v>
                </c:pt>
                <c:pt idx="1">
                  <c:v>7.75</c:v>
                </c:pt>
                <c:pt idx="2">
                  <c:v>28.25</c:v>
                </c:pt>
                <c:pt idx="3">
                  <c:v>-15.5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Sheet1!$D$56</c:f>
              <c:strCache>
                <c:ptCount val="1"/>
                <c:pt idx="0">
                  <c:v>ei3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Sheet1!$A$57:$A$60</c:f>
              <c:numCache>
                <c:formatCode>General</c:formatCode>
                <c:ptCount val="4"/>
                <c:pt idx="0">
                  <c:v>816</c:v>
                </c:pt>
                <c:pt idx="1">
                  <c:v>220.25</c:v>
                </c:pt>
                <c:pt idx="2">
                  <c:v>769.75</c:v>
                </c:pt>
                <c:pt idx="3">
                  <c:v>195.5</c:v>
                </c:pt>
              </c:numCache>
            </c:numRef>
          </c:xVal>
          <c:yVal>
            <c:numRef>
              <c:f>Sheet1!$D$57:$D$60</c:f>
              <c:numCache>
                <c:formatCode>General</c:formatCode>
                <c:ptCount val="4"/>
                <c:pt idx="0">
                  <c:v>-3</c:v>
                </c:pt>
                <c:pt idx="1">
                  <c:v>-5.25</c:v>
                </c:pt>
                <c:pt idx="2">
                  <c:v>-19.75</c:v>
                </c:pt>
                <c:pt idx="3">
                  <c:v>24.5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Sheet1!$E$56</c:f>
              <c:strCache>
                <c:ptCount val="1"/>
                <c:pt idx="0">
                  <c:v>ei4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Sheet1!$A$57:$A$60</c:f>
              <c:numCache>
                <c:formatCode>General</c:formatCode>
                <c:ptCount val="4"/>
                <c:pt idx="0">
                  <c:v>816</c:v>
                </c:pt>
                <c:pt idx="1">
                  <c:v>220.25</c:v>
                </c:pt>
                <c:pt idx="2">
                  <c:v>769.75</c:v>
                </c:pt>
                <c:pt idx="3">
                  <c:v>195.5</c:v>
                </c:pt>
              </c:numCache>
            </c:numRef>
          </c:xVal>
          <c:yVal>
            <c:numRef>
              <c:f>Sheet1!$E$57:$E$60</c:f>
              <c:numCache>
                <c:formatCode>General</c:formatCode>
                <c:ptCount val="4"/>
                <c:pt idx="0">
                  <c:v>-7</c:v>
                </c:pt>
                <c:pt idx="1">
                  <c:v>0.75</c:v>
                </c:pt>
                <c:pt idx="2">
                  <c:v>-14.75</c:v>
                </c:pt>
                <c:pt idx="3">
                  <c:v>-10.5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69728"/>
        <c:axId val="560078976"/>
      </c:scatterChart>
      <c:valAx>
        <c:axId val="5600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</a:t>
                </a:r>
                <a:r>
                  <a:rPr lang="en-US" baseline="0"/>
                  <a:t> values (</a:t>
                </a:r>
                <a:r>
                  <a:rPr lang="en-US"/>
                  <a:t>y_hat in 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0078976"/>
        <c:crosses val="autoZero"/>
        <c:crossBetween val="midCat"/>
      </c:valAx>
      <c:valAx>
        <c:axId val="56007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 (seconds)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0069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Sheet1!$B$63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Sheet1!$A$64:$A$79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Sheet1!$B$64:$B$79</c:f>
              <c:numCache>
                <c:formatCode>General</c:formatCode>
                <c:ptCount val="16"/>
                <c:pt idx="0">
                  <c:v>4</c:v>
                </c:pt>
                <c:pt idx="1">
                  <c:v>-3.25</c:v>
                </c:pt>
                <c:pt idx="2">
                  <c:v>6.25</c:v>
                </c:pt>
                <c:pt idx="3">
                  <c:v>1.5</c:v>
                </c:pt>
                <c:pt idx="4">
                  <c:v>6</c:v>
                </c:pt>
                <c:pt idx="5">
                  <c:v>7.75</c:v>
                </c:pt>
                <c:pt idx="6">
                  <c:v>28.25</c:v>
                </c:pt>
                <c:pt idx="7">
                  <c:v>-15.5</c:v>
                </c:pt>
                <c:pt idx="8">
                  <c:v>-3</c:v>
                </c:pt>
                <c:pt idx="9">
                  <c:v>-5.25</c:v>
                </c:pt>
                <c:pt idx="10">
                  <c:v>-19.75</c:v>
                </c:pt>
                <c:pt idx="11">
                  <c:v>24.5</c:v>
                </c:pt>
                <c:pt idx="12">
                  <c:v>-7</c:v>
                </c:pt>
                <c:pt idx="13">
                  <c:v>0.75</c:v>
                </c:pt>
                <c:pt idx="14">
                  <c:v>-14.75</c:v>
                </c:pt>
                <c:pt idx="15">
                  <c:v>-10.5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70816"/>
        <c:axId val="560072992"/>
      </c:scatterChart>
      <c:valAx>
        <c:axId val="5600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experiment</a:t>
                </a:r>
                <a:r>
                  <a:rPr lang="en-US" baseline="0"/>
                  <a:t> number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0072992"/>
        <c:crosses val="autoZero"/>
        <c:crossBetween val="midCat"/>
      </c:valAx>
      <c:valAx>
        <c:axId val="560072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 (seconds)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00708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Sheet1!$D$81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Sheet1!$C$82:$C$97</c:f>
              <c:numCache>
                <c:formatCode>General</c:formatCode>
                <c:ptCount val="16"/>
                <c:pt idx="0">
                  <c:v>-1.8657648402099227</c:v>
                </c:pt>
                <c:pt idx="1">
                  <c:v>-1.3178098407415364</c:v>
                </c:pt>
                <c:pt idx="2">
                  <c:v>-1.0082783038771823</c:v>
                </c:pt>
                <c:pt idx="3">
                  <c:v>-0.77427005635431245</c:v>
                </c:pt>
                <c:pt idx="4">
                  <c:v>-0.57709366971925891</c:v>
                </c:pt>
                <c:pt idx="5">
                  <c:v>-0.4006301257381869</c:v>
                </c:pt>
                <c:pt idx="6">
                  <c:v>-0.23617194000999964</c:v>
                </c:pt>
                <c:pt idx="7">
                  <c:v>-7.8059966366998385E-2</c:v>
                </c:pt>
                <c:pt idx="8">
                  <c:v>7.8059966366998385E-2</c:v>
                </c:pt>
                <c:pt idx="9">
                  <c:v>0.23617194000999964</c:v>
                </c:pt>
                <c:pt idx="10">
                  <c:v>0.4006301257381869</c:v>
                </c:pt>
                <c:pt idx="11">
                  <c:v>0.57709366971925891</c:v>
                </c:pt>
                <c:pt idx="12">
                  <c:v>0.77427005635431245</c:v>
                </c:pt>
                <c:pt idx="13">
                  <c:v>1.0082783038771823</c:v>
                </c:pt>
                <c:pt idx="14">
                  <c:v>1.3178098407415364</c:v>
                </c:pt>
                <c:pt idx="15">
                  <c:v>1.8657648402099227</c:v>
                </c:pt>
              </c:numCache>
            </c:numRef>
          </c:xVal>
          <c:yVal>
            <c:numRef>
              <c:f>Sheet1!$D$82:$D$97</c:f>
              <c:numCache>
                <c:formatCode>General</c:formatCode>
                <c:ptCount val="16"/>
                <c:pt idx="0">
                  <c:v>-19.75</c:v>
                </c:pt>
                <c:pt idx="1">
                  <c:v>-15.5</c:v>
                </c:pt>
                <c:pt idx="2">
                  <c:v>-14.75</c:v>
                </c:pt>
                <c:pt idx="3">
                  <c:v>-10.5</c:v>
                </c:pt>
                <c:pt idx="4">
                  <c:v>-7</c:v>
                </c:pt>
                <c:pt idx="5">
                  <c:v>-5.25</c:v>
                </c:pt>
                <c:pt idx="6">
                  <c:v>-3.25</c:v>
                </c:pt>
                <c:pt idx="7">
                  <c:v>-3</c:v>
                </c:pt>
                <c:pt idx="8">
                  <c:v>0.75</c:v>
                </c:pt>
                <c:pt idx="9">
                  <c:v>1.5</c:v>
                </c:pt>
                <c:pt idx="10">
                  <c:v>4</c:v>
                </c:pt>
                <c:pt idx="11">
                  <c:v>6</c:v>
                </c:pt>
                <c:pt idx="12">
                  <c:v>6.25</c:v>
                </c:pt>
                <c:pt idx="13">
                  <c:v>7.75</c:v>
                </c:pt>
                <c:pt idx="14">
                  <c:v>24.5</c:v>
                </c:pt>
                <c:pt idx="15">
                  <c:v>28.25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72448"/>
        <c:axId val="560081696"/>
      </c:scatterChart>
      <c:valAx>
        <c:axId val="560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quantiles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0081696"/>
        <c:crosses val="autoZero"/>
        <c:crossBetween val="midCat"/>
      </c:valAx>
      <c:valAx>
        <c:axId val="560081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error quentiles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00724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54</xdr:row>
      <xdr:rowOff>76200</xdr:rowOff>
    </xdr:from>
    <xdr:to>
      <xdr:col>19</xdr:col>
      <xdr:colOff>438150</xdr:colOff>
      <xdr:row>68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69</xdr:row>
      <xdr:rowOff>152400</xdr:rowOff>
    </xdr:from>
    <xdr:to>
      <xdr:col>19</xdr:col>
      <xdr:colOff>342900</xdr:colOff>
      <xdr:row>84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85</xdr:row>
      <xdr:rowOff>66675</xdr:rowOff>
    </xdr:from>
    <xdr:to>
      <xdr:col>19</xdr:col>
      <xdr:colOff>152400</xdr:colOff>
      <xdr:row>99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tabSelected="1" topLeftCell="Q6" workbookViewId="0">
      <selection activeCell="AA13" sqref="AA13"/>
    </sheetView>
  </sheetViews>
  <sheetFormatPr defaultRowHeight="14.4" x14ac:dyDescent="0.3"/>
  <cols>
    <col min="1" max="1" width="7.44140625" customWidth="1"/>
    <col min="2" max="2" width="12.21875" customWidth="1"/>
    <col min="3" max="3" width="8.5546875" customWidth="1"/>
    <col min="4" max="4" width="8.44140625" bestFit="1" customWidth="1"/>
    <col min="5" max="5" width="6" bestFit="1" customWidth="1"/>
    <col min="6" max="6" width="6.21875" customWidth="1"/>
    <col min="7" max="8" width="4" bestFit="1" customWidth="1"/>
    <col min="9" max="9" width="6" bestFit="1" customWidth="1"/>
    <col min="10" max="10" width="8.44140625" bestFit="1" customWidth="1"/>
    <col min="11" max="12" width="7" bestFit="1" customWidth="1"/>
    <col min="13" max="13" width="6" bestFit="1" customWidth="1"/>
    <col min="14" max="15" width="6.77734375" bestFit="1" customWidth="1"/>
    <col min="16" max="16" width="8" bestFit="1" customWidth="1"/>
    <col min="17" max="19" width="9" bestFit="1" customWidth="1"/>
    <col min="20" max="20" width="11.5546875" bestFit="1" customWidth="1"/>
    <col min="21" max="21" width="11.21875" bestFit="1" customWidth="1"/>
    <col min="22" max="23" width="11.5546875" bestFit="1" customWidth="1"/>
    <col min="24" max="27" width="13.77734375" bestFit="1" customWidth="1"/>
  </cols>
  <sheetData>
    <row r="1" spans="1:27" ht="15.6" x14ac:dyDescent="0.35">
      <c r="A1" t="s">
        <v>0</v>
      </c>
    </row>
    <row r="2" spans="1:27" x14ac:dyDescent="0.3">
      <c r="A2" t="s">
        <v>1</v>
      </c>
      <c r="B2" t="s">
        <v>2</v>
      </c>
    </row>
    <row r="3" spans="1:27" x14ac:dyDescent="0.3">
      <c r="A3" t="s">
        <v>3</v>
      </c>
      <c r="B3">
        <v>-1</v>
      </c>
      <c r="C3" t="s">
        <v>4</v>
      </c>
    </row>
    <row r="4" spans="1:27" x14ac:dyDescent="0.3">
      <c r="B4">
        <v>1</v>
      </c>
      <c r="C4" t="s">
        <v>5</v>
      </c>
    </row>
    <row r="5" spans="1:27" x14ac:dyDescent="0.3">
      <c r="A5" t="s">
        <v>6</v>
      </c>
      <c r="B5">
        <v>-1</v>
      </c>
      <c r="C5" t="s">
        <v>7</v>
      </c>
    </row>
    <row r="6" spans="1:27" x14ac:dyDescent="0.3">
      <c r="B6">
        <v>1</v>
      </c>
      <c r="C6" t="s">
        <v>8</v>
      </c>
    </row>
    <row r="7" spans="1:27" x14ac:dyDescent="0.3">
      <c r="A7" t="s">
        <v>67</v>
      </c>
      <c r="B7">
        <v>2</v>
      </c>
    </row>
    <row r="8" spans="1:27" x14ac:dyDescent="0.3">
      <c r="A8" t="s">
        <v>68</v>
      </c>
      <c r="B8">
        <v>2</v>
      </c>
    </row>
    <row r="9" spans="1:27" x14ac:dyDescent="0.3">
      <c r="A9" t="s">
        <v>10</v>
      </c>
      <c r="B9">
        <v>4</v>
      </c>
    </row>
    <row r="10" spans="1:27" x14ac:dyDescent="0.3">
      <c r="A10" t="s">
        <v>9</v>
      </c>
      <c r="B10">
        <f>rep*level^k</f>
        <v>16</v>
      </c>
    </row>
    <row r="12" spans="1:27" ht="16.8" x14ac:dyDescent="0.35">
      <c r="A12" t="s">
        <v>26</v>
      </c>
      <c r="B12" t="s">
        <v>11</v>
      </c>
      <c r="C12" t="s">
        <v>12</v>
      </c>
      <c r="D12" t="s">
        <v>13</v>
      </c>
      <c r="E12" t="s">
        <v>14</v>
      </c>
      <c r="F12" t="s">
        <v>20</v>
      </c>
      <c r="G12" t="s">
        <v>21</v>
      </c>
      <c r="H12" t="s">
        <v>22</v>
      </c>
      <c r="I12" t="s">
        <v>23</v>
      </c>
      <c r="J12" t="s">
        <v>25</v>
      </c>
      <c r="K12" t="s">
        <v>24</v>
      </c>
      <c r="L12" t="s">
        <v>27</v>
      </c>
      <c r="M12" t="s">
        <v>28</v>
      </c>
      <c r="N12" t="s">
        <v>74</v>
      </c>
      <c r="O12" t="s">
        <v>75</v>
      </c>
      <c r="P12" t="s">
        <v>31</v>
      </c>
      <c r="Q12" t="s">
        <v>32</v>
      </c>
      <c r="R12" t="s">
        <v>33</v>
      </c>
      <c r="S12" t="s">
        <v>34</v>
      </c>
      <c r="T12" t="s">
        <v>37</v>
      </c>
      <c r="U12" t="s">
        <v>38</v>
      </c>
      <c r="V12" t="s">
        <v>39</v>
      </c>
      <c r="W12" t="s">
        <v>40</v>
      </c>
      <c r="X12" t="s">
        <v>41</v>
      </c>
      <c r="Y12" t="s">
        <v>76</v>
      </c>
      <c r="Z12" t="s">
        <v>77</v>
      </c>
      <c r="AA12" t="s">
        <v>78</v>
      </c>
    </row>
    <row r="13" spans="1:27" x14ac:dyDescent="0.3">
      <c r="A13">
        <v>1</v>
      </c>
      <c r="B13">
        <v>1</v>
      </c>
      <c r="C13">
        <v>-1</v>
      </c>
      <c r="D13">
        <v>-1</v>
      </c>
      <c r="E13">
        <f>C13*D13</f>
        <v>1</v>
      </c>
      <c r="F13">
        <v>820</v>
      </c>
      <c r="G13">
        <v>822</v>
      </c>
      <c r="H13">
        <v>813</v>
      </c>
      <c r="I13">
        <v>809</v>
      </c>
      <c r="J13">
        <f>AVERAGE(F13:I13)</f>
        <v>816</v>
      </c>
      <c r="K13">
        <f>q0+C13*qA+D13*qB+E13*qAB</f>
        <v>816</v>
      </c>
      <c r="L13">
        <f>F13-y_hat1</f>
        <v>4</v>
      </c>
      <c r="M13">
        <f>G13-y_hat1</f>
        <v>6</v>
      </c>
      <c r="N13">
        <f>H13-y_hat1</f>
        <v>-3</v>
      </c>
      <c r="O13">
        <f>I13-y_hat1</f>
        <v>-7</v>
      </c>
      <c r="P13">
        <f>L13^2</f>
        <v>16</v>
      </c>
      <c r="Q13">
        <f t="shared" ref="Q13:S13" si="0">M13^2</f>
        <v>36</v>
      </c>
      <c r="R13">
        <f t="shared" si="0"/>
        <v>9</v>
      </c>
      <c r="S13">
        <f t="shared" si="0"/>
        <v>49</v>
      </c>
      <c r="T13">
        <f>F13-y_mean</f>
        <v>319.625</v>
      </c>
      <c r="U13">
        <f t="shared" ref="T13:W16" si="1">G13-y_mean</f>
        <v>321.625</v>
      </c>
      <c r="V13">
        <f t="shared" si="1"/>
        <v>312.625</v>
      </c>
      <c r="W13">
        <f>I13-y_mean</f>
        <v>308.625</v>
      </c>
      <c r="X13">
        <f>T13^2</f>
        <v>102160.140625</v>
      </c>
      <c r="Y13">
        <f t="shared" ref="Y13:AA13" si="2">U13^2</f>
        <v>103442.640625</v>
      </c>
      <c r="Z13">
        <f t="shared" si="2"/>
        <v>97734.390625</v>
      </c>
      <c r="AA13">
        <f t="shared" si="2"/>
        <v>95249.390625</v>
      </c>
    </row>
    <row r="14" spans="1:27" x14ac:dyDescent="0.3">
      <c r="A14">
        <v>2</v>
      </c>
      <c r="B14">
        <v>1</v>
      </c>
      <c r="C14">
        <v>1</v>
      </c>
      <c r="D14">
        <v>-1</v>
      </c>
      <c r="E14">
        <f t="shared" ref="E14:E16" si="3">C14*D14</f>
        <v>-1</v>
      </c>
      <c r="F14">
        <v>217</v>
      </c>
      <c r="G14">
        <v>228</v>
      </c>
      <c r="H14">
        <v>215</v>
      </c>
      <c r="I14">
        <v>221</v>
      </c>
      <c r="J14">
        <f t="shared" ref="J14:J16" si="4">AVERAGE(F14:I14)</f>
        <v>220.25</v>
      </c>
      <c r="K14">
        <f>q0+C14*qA+D14*qB+E14*qAB</f>
        <v>220.25</v>
      </c>
      <c r="L14">
        <f>F14-y_hat2</f>
        <v>-3.25</v>
      </c>
      <c r="M14">
        <f>G14-y_hat2</f>
        <v>7.75</v>
      </c>
      <c r="N14">
        <f>H14-y_hat2</f>
        <v>-5.25</v>
      </c>
      <c r="O14">
        <f>I14-y_hat2</f>
        <v>0.75</v>
      </c>
      <c r="P14">
        <f t="shared" ref="P14:P16" si="5">L14^2</f>
        <v>10.5625</v>
      </c>
      <c r="Q14">
        <f t="shared" ref="Q14:Q16" si="6">M14^2</f>
        <v>60.0625</v>
      </c>
      <c r="R14">
        <f t="shared" ref="R14:R16" si="7">N14^2</f>
        <v>27.5625</v>
      </c>
      <c r="S14">
        <f t="shared" ref="S14:S16" si="8">O14^2</f>
        <v>0.5625</v>
      </c>
      <c r="T14">
        <f t="shared" si="1"/>
        <v>-283.375</v>
      </c>
      <c r="U14">
        <f t="shared" si="1"/>
        <v>-272.375</v>
      </c>
      <c r="V14">
        <f t="shared" si="1"/>
        <v>-285.375</v>
      </c>
      <c r="W14">
        <f t="shared" si="1"/>
        <v>-279.375</v>
      </c>
      <c r="X14">
        <f t="shared" ref="X14:X16" si="9">T14^2</f>
        <v>80301.390625</v>
      </c>
      <c r="Y14">
        <f t="shared" ref="Y14:Y16" si="10">U14^2</f>
        <v>74188.140625</v>
      </c>
      <c r="Z14">
        <f t="shared" ref="Z14:Z16" si="11">V14^2</f>
        <v>81438.890625</v>
      </c>
      <c r="AA14">
        <f t="shared" ref="AA14:AA16" si="12">W14^2</f>
        <v>78050.390625</v>
      </c>
    </row>
    <row r="15" spans="1:27" x14ac:dyDescent="0.3">
      <c r="A15">
        <v>3</v>
      </c>
      <c r="B15">
        <v>1</v>
      </c>
      <c r="C15">
        <v>-1</v>
      </c>
      <c r="D15">
        <v>1</v>
      </c>
      <c r="E15">
        <f t="shared" si="3"/>
        <v>-1</v>
      </c>
      <c r="F15">
        <v>776</v>
      </c>
      <c r="G15">
        <v>798</v>
      </c>
      <c r="H15">
        <v>750</v>
      </c>
      <c r="I15">
        <v>755</v>
      </c>
      <c r="J15">
        <f t="shared" si="4"/>
        <v>769.75</v>
      </c>
      <c r="K15">
        <f>q0+C15*qA+D15*qB+E15*qAB</f>
        <v>769.75</v>
      </c>
      <c r="L15">
        <f>F15-y_hat3</f>
        <v>6.25</v>
      </c>
      <c r="M15">
        <f>G15-y_hat3</f>
        <v>28.25</v>
      </c>
      <c r="N15">
        <f>H15-y_hat3</f>
        <v>-19.75</v>
      </c>
      <c r="O15">
        <f>I15-y_hat3</f>
        <v>-14.75</v>
      </c>
      <c r="P15">
        <f t="shared" si="5"/>
        <v>39.0625</v>
      </c>
      <c r="Q15">
        <f t="shared" si="6"/>
        <v>798.0625</v>
      </c>
      <c r="R15">
        <f t="shared" si="7"/>
        <v>390.0625</v>
      </c>
      <c r="S15">
        <f t="shared" si="8"/>
        <v>217.5625</v>
      </c>
      <c r="T15">
        <f t="shared" si="1"/>
        <v>275.625</v>
      </c>
      <c r="U15">
        <f t="shared" si="1"/>
        <v>297.625</v>
      </c>
      <c r="V15">
        <f t="shared" si="1"/>
        <v>249.625</v>
      </c>
      <c r="W15">
        <f t="shared" si="1"/>
        <v>254.625</v>
      </c>
      <c r="X15">
        <f t="shared" si="9"/>
        <v>75969.140625</v>
      </c>
      <c r="Y15">
        <f t="shared" si="10"/>
        <v>88580.640625</v>
      </c>
      <c r="Z15">
        <f t="shared" si="11"/>
        <v>62312.640625</v>
      </c>
      <c r="AA15">
        <f t="shared" si="12"/>
        <v>64833.890625</v>
      </c>
    </row>
    <row r="16" spans="1:27" x14ac:dyDescent="0.3">
      <c r="A16">
        <v>4</v>
      </c>
      <c r="B16">
        <v>1</v>
      </c>
      <c r="C16">
        <v>1</v>
      </c>
      <c r="D16">
        <v>1</v>
      </c>
      <c r="E16">
        <f t="shared" si="3"/>
        <v>1</v>
      </c>
      <c r="F16">
        <v>197</v>
      </c>
      <c r="G16">
        <v>180</v>
      </c>
      <c r="H16">
        <v>220</v>
      </c>
      <c r="I16">
        <v>185</v>
      </c>
      <c r="J16">
        <f t="shared" si="4"/>
        <v>195.5</v>
      </c>
      <c r="K16">
        <f>q0+C16*qA+D16*qB+E16*qAB</f>
        <v>195.5</v>
      </c>
      <c r="L16">
        <f>F16-y_hat4</f>
        <v>1.5</v>
      </c>
      <c r="M16">
        <f>G16-y_hat4</f>
        <v>-15.5</v>
      </c>
      <c r="N16">
        <f>H16-y_hat4</f>
        <v>24.5</v>
      </c>
      <c r="O16">
        <f>I16-y_hat4</f>
        <v>-10.5</v>
      </c>
      <c r="P16">
        <f t="shared" si="5"/>
        <v>2.25</v>
      </c>
      <c r="Q16">
        <f t="shared" si="6"/>
        <v>240.25</v>
      </c>
      <c r="R16">
        <f t="shared" si="7"/>
        <v>600.25</v>
      </c>
      <c r="S16">
        <f t="shared" si="8"/>
        <v>110.25</v>
      </c>
      <c r="T16">
        <f t="shared" si="1"/>
        <v>-303.375</v>
      </c>
      <c r="U16">
        <f t="shared" si="1"/>
        <v>-320.375</v>
      </c>
      <c r="V16">
        <f t="shared" si="1"/>
        <v>-280.375</v>
      </c>
      <c r="W16">
        <f t="shared" si="1"/>
        <v>-315.375</v>
      </c>
      <c r="X16">
        <f t="shared" si="9"/>
        <v>92036.390625</v>
      </c>
      <c r="Y16">
        <f t="shared" si="10"/>
        <v>102640.140625</v>
      </c>
      <c r="Z16">
        <f t="shared" si="11"/>
        <v>78610.140625</v>
      </c>
      <c r="AA16">
        <f t="shared" si="12"/>
        <v>99461.390625</v>
      </c>
    </row>
    <row r="17" spans="1:10" x14ac:dyDescent="0.3">
      <c r="I17" t="s">
        <v>36</v>
      </c>
      <c r="J17">
        <f>AVERAGE(yi_mean)</f>
        <v>500.375</v>
      </c>
    </row>
    <row r="19" spans="1:10" x14ac:dyDescent="0.3">
      <c r="B19">
        <f t="array" ref="B19">MMULT(TRANSPOSE(B13:B16),yi_mean)</f>
        <v>2001.5</v>
      </c>
      <c r="C19">
        <f t="array" ref="C19">MMULT(TRANSPOSE(C13:C16),yi_mean)</f>
        <v>-1170</v>
      </c>
      <c r="D19">
        <f t="array" ref="D19">MMULT(TRANSPOSE(D13:D16),yi_mean)</f>
        <v>-71</v>
      </c>
      <c r="E19">
        <f t="array" ref="E19">MMULT(TRANSPOSE(E13:E16),yi_mean)</f>
        <v>21.5</v>
      </c>
      <c r="F19" t="s">
        <v>15</v>
      </c>
    </row>
    <row r="20" spans="1:10" ht="16.2" x14ac:dyDescent="0.3">
      <c r="B20">
        <f>B19/(level^k)</f>
        <v>500.375</v>
      </c>
      <c r="C20">
        <f>C19/(level^k)</f>
        <v>-292.5</v>
      </c>
      <c r="D20">
        <f>D19/(level^k)</f>
        <v>-17.75</v>
      </c>
      <c r="E20">
        <f>E19/(level^k)</f>
        <v>5.375</v>
      </c>
      <c r="F20" t="s">
        <v>71</v>
      </c>
    </row>
    <row r="22" spans="1:10" ht="15.6" x14ac:dyDescent="0.35">
      <c r="A22" t="s">
        <v>16</v>
      </c>
      <c r="B22">
        <f t="array" ref="B22:B25">TRANSPOSE(B20:E20)</f>
        <v>500.375</v>
      </c>
      <c r="C22" t="s">
        <v>73</v>
      </c>
      <c r="D22" t="s">
        <v>42</v>
      </c>
    </row>
    <row r="23" spans="1:10" ht="15.6" x14ac:dyDescent="0.35">
      <c r="A23" t="s">
        <v>17</v>
      </c>
      <c r="B23">
        <v>-292.5</v>
      </c>
      <c r="C23" t="s">
        <v>43</v>
      </c>
      <c r="D23">
        <f>ssa/sst</f>
        <v>0.99411060814928875</v>
      </c>
    </row>
    <row r="24" spans="1:10" ht="15.6" x14ac:dyDescent="0.35">
      <c r="A24" t="s">
        <v>18</v>
      </c>
      <c r="B24">
        <v>-17.75</v>
      </c>
      <c r="C24" t="s">
        <v>44</v>
      </c>
      <c r="D24">
        <f>ssb/sst</f>
        <v>3.6608310144499701E-3</v>
      </c>
    </row>
    <row r="25" spans="1:10" ht="15.6" x14ac:dyDescent="0.35">
      <c r="A25" t="s">
        <v>19</v>
      </c>
      <c r="B25">
        <v>5.375</v>
      </c>
      <c r="C25" t="s">
        <v>45</v>
      </c>
      <c r="D25">
        <f>ssab/sst</f>
        <v>3.356911597757387E-4</v>
      </c>
    </row>
    <row r="26" spans="1:10" x14ac:dyDescent="0.3">
      <c r="A26" t="s">
        <v>46</v>
      </c>
      <c r="D26">
        <f>1-SUM(D23:D25)</f>
        <v>1.892869676485609E-3</v>
      </c>
    </row>
    <row r="28" spans="1:10" x14ac:dyDescent="0.3">
      <c r="A28" t="s">
        <v>35</v>
      </c>
      <c r="D28">
        <f>SUM(P13:S16)</f>
        <v>2606.5</v>
      </c>
    </row>
    <row r="29" spans="1:10" x14ac:dyDescent="0.3">
      <c r="A29" t="s">
        <v>66</v>
      </c>
      <c r="D29">
        <f>SUM(X13:AA16)</f>
        <v>1377009.75</v>
      </c>
    </row>
    <row r="30" spans="1:10" ht="16.8" x14ac:dyDescent="0.35">
      <c r="A30" t="s">
        <v>47</v>
      </c>
      <c r="D30">
        <f>n*qA^2</f>
        <v>1368900</v>
      </c>
    </row>
    <row r="31" spans="1:10" ht="16.8" x14ac:dyDescent="0.35">
      <c r="A31" t="s">
        <v>49</v>
      </c>
      <c r="D31">
        <f>n*qB^2</f>
        <v>5041</v>
      </c>
    </row>
    <row r="32" spans="1:10" ht="16.8" x14ac:dyDescent="0.35">
      <c r="A32" t="s">
        <v>48</v>
      </c>
      <c r="D32">
        <f>n*qAB^2</f>
        <v>462.25</v>
      </c>
    </row>
    <row r="34" spans="1:6" ht="16.8" x14ac:dyDescent="0.35">
      <c r="A34" t="s">
        <v>69</v>
      </c>
      <c r="D34">
        <f>sse/((level^k)*(rep-1))</f>
        <v>217.20833333333334</v>
      </c>
      <c r="F34" t="s">
        <v>59</v>
      </c>
    </row>
    <row r="35" spans="1:6" ht="15.6" x14ac:dyDescent="0.35">
      <c r="A35" t="s">
        <v>63</v>
      </c>
      <c r="B35">
        <f>SQRT(mse)</f>
        <v>14.737989460348157</v>
      </c>
    </row>
    <row r="36" spans="1:6" ht="16.8" x14ac:dyDescent="0.35">
      <c r="A36" t="s">
        <v>70</v>
      </c>
      <c r="D36">
        <f>SQRT(mse/n)</f>
        <v>3.6844973650870392</v>
      </c>
    </row>
    <row r="38" spans="1:6" x14ac:dyDescent="0.3">
      <c r="A38" t="s">
        <v>50</v>
      </c>
      <c r="D38" s="1">
        <v>0.9</v>
      </c>
    </row>
    <row r="39" spans="1:6" x14ac:dyDescent="0.3">
      <c r="A39" t="s">
        <v>51</v>
      </c>
      <c r="D39" s="1">
        <f>1-D38</f>
        <v>9.9999999999999978E-2</v>
      </c>
    </row>
    <row r="40" spans="1:6" x14ac:dyDescent="0.3">
      <c r="A40" t="s">
        <v>52</v>
      </c>
      <c r="D40">
        <f>1-alpha/2</f>
        <v>0.95</v>
      </c>
    </row>
    <row r="41" spans="1:6" x14ac:dyDescent="0.3">
      <c r="A41" t="s">
        <v>53</v>
      </c>
      <c r="D41">
        <f>level^k*(rep-1)</f>
        <v>12</v>
      </c>
    </row>
    <row r="42" spans="1:6" ht="16.2" x14ac:dyDescent="0.3">
      <c r="A42" t="s">
        <v>72</v>
      </c>
      <c r="D42">
        <v>1.782</v>
      </c>
    </row>
    <row r="44" spans="1:6" ht="15.6" x14ac:dyDescent="0.35">
      <c r="A44" t="s">
        <v>16</v>
      </c>
      <c r="B44">
        <f>q0-t_95_12*sqi</f>
        <v>493.80922569541491</v>
      </c>
      <c r="C44">
        <f>q0+t_95_12*sqi</f>
        <v>506.94077430458509</v>
      </c>
      <c r="D44" t="s">
        <v>54</v>
      </c>
    </row>
    <row r="45" spans="1:6" ht="15.6" x14ac:dyDescent="0.35">
      <c r="A45" t="s">
        <v>17</v>
      </c>
      <c r="B45">
        <f>qA-t_95_12*sqi</f>
        <v>-299.06577430458509</v>
      </c>
      <c r="C45">
        <f>qA+t_95_12*sqi</f>
        <v>-285.93422569541491</v>
      </c>
      <c r="D45" t="s">
        <v>54</v>
      </c>
    </row>
    <row r="46" spans="1:6" ht="15.6" x14ac:dyDescent="0.35">
      <c r="A46" t="s">
        <v>18</v>
      </c>
      <c r="B46">
        <f>qB-t_95_12*sqi</f>
        <v>-24.315774304585105</v>
      </c>
      <c r="C46">
        <f>qB+t_95_12*sqi</f>
        <v>-11.184225695414895</v>
      </c>
      <c r="D46" t="s">
        <v>54</v>
      </c>
    </row>
    <row r="47" spans="1:6" ht="15.6" x14ac:dyDescent="0.35">
      <c r="A47" t="s">
        <v>19</v>
      </c>
      <c r="B47">
        <f>qAB-t_95_12*sqi</f>
        <v>-1.190774304585104</v>
      </c>
      <c r="C47">
        <f>qAB+t_95_12*sqi</f>
        <v>11.940774304585105</v>
      </c>
      <c r="D47" t="s">
        <v>55</v>
      </c>
    </row>
    <row r="49" spans="1:8" x14ac:dyDescent="0.3">
      <c r="A49" t="s">
        <v>56</v>
      </c>
    </row>
    <row r="50" spans="1:8" x14ac:dyDescent="0.3">
      <c r="A50" t="s">
        <v>57</v>
      </c>
      <c r="B50">
        <v>7</v>
      </c>
    </row>
    <row r="51" spans="1:8" ht="15.6" x14ac:dyDescent="0.35">
      <c r="A51" t="s">
        <v>58</v>
      </c>
      <c r="F51">
        <f>n/5</f>
        <v>3.2</v>
      </c>
      <c r="H51" t="s">
        <v>60</v>
      </c>
    </row>
    <row r="52" spans="1:8" ht="16.8" x14ac:dyDescent="0.35">
      <c r="A52" t="s">
        <v>61</v>
      </c>
      <c r="D52">
        <f>SQRT(mse)*SQRT(1/neff + 1/m)</f>
        <v>9.9452182515733938</v>
      </c>
    </row>
    <row r="54" spans="1:8" x14ac:dyDescent="0.3">
      <c r="A54" t="s">
        <v>62</v>
      </c>
      <c r="D54" s="1"/>
      <c r="E54">
        <f>y_hat1-t_95_12*s_y_hat_7</f>
        <v>798.27762107569617</v>
      </c>
      <c r="F54">
        <f>y_hat1+t_95_12*s_y_hat_7</f>
        <v>833.72237892430383</v>
      </c>
    </row>
    <row r="56" spans="1:8" ht="15.6" x14ac:dyDescent="0.35">
      <c r="A56" t="s">
        <v>24</v>
      </c>
      <c r="B56" t="s">
        <v>27</v>
      </c>
      <c r="C56" t="s">
        <v>28</v>
      </c>
      <c r="D56" t="s">
        <v>29</v>
      </c>
      <c r="E56" t="s">
        <v>30</v>
      </c>
    </row>
    <row r="57" spans="1:8" x14ac:dyDescent="0.3">
      <c r="A57">
        <v>816</v>
      </c>
      <c r="B57">
        <v>4</v>
      </c>
      <c r="C57">
        <v>6</v>
      </c>
      <c r="D57">
        <v>-3</v>
      </c>
      <c r="E57">
        <v>-7</v>
      </c>
    </row>
    <row r="58" spans="1:8" x14ac:dyDescent="0.3">
      <c r="A58">
        <v>220.25</v>
      </c>
      <c r="B58">
        <v>-3.25</v>
      </c>
      <c r="C58">
        <v>7.75</v>
      </c>
      <c r="D58">
        <v>-5.25</v>
      </c>
      <c r="E58">
        <v>0.75</v>
      </c>
    </row>
    <row r="59" spans="1:8" x14ac:dyDescent="0.3">
      <c r="A59">
        <v>769.75</v>
      </c>
      <c r="B59">
        <v>6.25</v>
      </c>
      <c r="C59">
        <v>28.25</v>
      </c>
      <c r="D59">
        <v>-19.75</v>
      </c>
      <c r="E59">
        <v>-14.75</v>
      </c>
    </row>
    <row r="60" spans="1:8" x14ac:dyDescent="0.3">
      <c r="A60">
        <v>195.5</v>
      </c>
      <c r="B60">
        <v>1.5</v>
      </c>
      <c r="C60">
        <v>-15.5</v>
      </c>
      <c r="D60">
        <v>24.5</v>
      </c>
      <c r="E60">
        <v>-10.5</v>
      </c>
    </row>
    <row r="63" spans="1:8" x14ac:dyDescent="0.3">
      <c r="A63" t="s">
        <v>26</v>
      </c>
      <c r="B63" t="s">
        <v>46</v>
      </c>
    </row>
    <row r="64" spans="1:8" x14ac:dyDescent="0.3">
      <c r="A64">
        <v>1</v>
      </c>
      <c r="B64">
        <v>4</v>
      </c>
    </row>
    <row r="65" spans="1:2" x14ac:dyDescent="0.3">
      <c r="A65">
        <v>2</v>
      </c>
      <c r="B65">
        <v>-3.25</v>
      </c>
    </row>
    <row r="66" spans="1:2" x14ac:dyDescent="0.3">
      <c r="A66">
        <v>3</v>
      </c>
      <c r="B66">
        <v>6.25</v>
      </c>
    </row>
    <row r="67" spans="1:2" x14ac:dyDescent="0.3">
      <c r="A67">
        <v>4</v>
      </c>
      <c r="B67">
        <v>1.5</v>
      </c>
    </row>
    <row r="68" spans="1:2" x14ac:dyDescent="0.3">
      <c r="A68">
        <v>5</v>
      </c>
      <c r="B68">
        <v>6</v>
      </c>
    </row>
    <row r="69" spans="1:2" x14ac:dyDescent="0.3">
      <c r="A69">
        <v>6</v>
      </c>
      <c r="B69">
        <v>7.75</v>
      </c>
    </row>
    <row r="70" spans="1:2" x14ac:dyDescent="0.3">
      <c r="A70">
        <v>7</v>
      </c>
      <c r="B70">
        <v>28.25</v>
      </c>
    </row>
    <row r="71" spans="1:2" x14ac:dyDescent="0.3">
      <c r="A71">
        <v>8</v>
      </c>
      <c r="B71">
        <v>-15.5</v>
      </c>
    </row>
    <row r="72" spans="1:2" x14ac:dyDescent="0.3">
      <c r="A72">
        <v>9</v>
      </c>
      <c r="B72">
        <v>-3</v>
      </c>
    </row>
    <row r="73" spans="1:2" x14ac:dyDescent="0.3">
      <c r="A73">
        <v>10</v>
      </c>
      <c r="B73">
        <v>-5.25</v>
      </c>
    </row>
    <row r="74" spans="1:2" x14ac:dyDescent="0.3">
      <c r="A74">
        <v>11</v>
      </c>
      <c r="B74">
        <v>-19.75</v>
      </c>
    </row>
    <row r="75" spans="1:2" x14ac:dyDescent="0.3">
      <c r="A75">
        <v>12</v>
      </c>
      <c r="B75">
        <v>24.5</v>
      </c>
    </row>
    <row r="76" spans="1:2" x14ac:dyDescent="0.3">
      <c r="A76">
        <v>13</v>
      </c>
      <c r="B76">
        <v>-7</v>
      </c>
    </row>
    <row r="77" spans="1:2" x14ac:dyDescent="0.3">
      <c r="A77">
        <v>14</v>
      </c>
      <c r="B77">
        <v>0.75</v>
      </c>
    </row>
    <row r="78" spans="1:2" x14ac:dyDescent="0.3">
      <c r="A78">
        <v>15</v>
      </c>
      <c r="B78">
        <v>-14.75</v>
      </c>
    </row>
    <row r="79" spans="1:2" x14ac:dyDescent="0.3">
      <c r="A79">
        <v>16</v>
      </c>
      <c r="B79">
        <v>-10.5</v>
      </c>
    </row>
    <row r="81" spans="1:4" x14ac:dyDescent="0.3">
      <c r="A81" t="s">
        <v>26</v>
      </c>
      <c r="B81" t="s">
        <v>64</v>
      </c>
      <c r="C81" t="s">
        <v>65</v>
      </c>
      <c r="D81" t="s">
        <v>46</v>
      </c>
    </row>
    <row r="82" spans="1:4" x14ac:dyDescent="0.3">
      <c r="A82">
        <v>1</v>
      </c>
      <c r="B82">
        <f t="shared" ref="B82:B97" si="13">(A82-0.5)/n</f>
        <v>3.125E-2</v>
      </c>
      <c r="C82">
        <f>4.91*(B82^0.14-(1-B82)^0.14)</f>
        <v>-1.8657648402099227</v>
      </c>
      <c r="D82">
        <v>-19.75</v>
      </c>
    </row>
    <row r="83" spans="1:4" x14ac:dyDescent="0.3">
      <c r="A83">
        <v>2</v>
      </c>
      <c r="B83">
        <f t="shared" si="13"/>
        <v>9.375E-2</v>
      </c>
      <c r="C83">
        <f t="shared" ref="C83:C97" si="14">4.91*(B83^0.14-(1-B83)^0.14)</f>
        <v>-1.3178098407415364</v>
      </c>
      <c r="D83">
        <v>-15.5</v>
      </c>
    </row>
    <row r="84" spans="1:4" x14ac:dyDescent="0.3">
      <c r="A84">
        <v>3</v>
      </c>
      <c r="B84">
        <f t="shared" si="13"/>
        <v>0.15625</v>
      </c>
      <c r="C84">
        <f t="shared" si="14"/>
        <v>-1.0082783038771823</v>
      </c>
      <c r="D84">
        <v>-14.75</v>
      </c>
    </row>
    <row r="85" spans="1:4" x14ac:dyDescent="0.3">
      <c r="A85">
        <v>4</v>
      </c>
      <c r="B85">
        <f t="shared" si="13"/>
        <v>0.21875</v>
      </c>
      <c r="C85">
        <f t="shared" si="14"/>
        <v>-0.77427005635431245</v>
      </c>
      <c r="D85">
        <v>-10.5</v>
      </c>
    </row>
    <row r="86" spans="1:4" x14ac:dyDescent="0.3">
      <c r="A86">
        <v>5</v>
      </c>
      <c r="B86">
        <f t="shared" si="13"/>
        <v>0.28125</v>
      </c>
      <c r="C86">
        <f t="shared" si="14"/>
        <v>-0.57709366971925891</v>
      </c>
      <c r="D86">
        <v>-7</v>
      </c>
    </row>
    <row r="87" spans="1:4" x14ac:dyDescent="0.3">
      <c r="A87">
        <v>6</v>
      </c>
      <c r="B87">
        <f t="shared" si="13"/>
        <v>0.34375</v>
      </c>
      <c r="C87">
        <f t="shared" si="14"/>
        <v>-0.4006301257381869</v>
      </c>
      <c r="D87">
        <v>-5.25</v>
      </c>
    </row>
    <row r="88" spans="1:4" x14ac:dyDescent="0.3">
      <c r="A88">
        <v>7</v>
      </c>
      <c r="B88">
        <f t="shared" si="13"/>
        <v>0.40625</v>
      </c>
      <c r="C88">
        <f t="shared" si="14"/>
        <v>-0.23617194000999964</v>
      </c>
      <c r="D88">
        <v>-3.25</v>
      </c>
    </row>
    <row r="89" spans="1:4" x14ac:dyDescent="0.3">
      <c r="A89">
        <v>8</v>
      </c>
      <c r="B89">
        <f t="shared" si="13"/>
        <v>0.46875</v>
      </c>
      <c r="C89">
        <f t="shared" si="14"/>
        <v>-7.8059966366998385E-2</v>
      </c>
      <c r="D89">
        <v>-3</v>
      </c>
    </row>
    <row r="90" spans="1:4" x14ac:dyDescent="0.3">
      <c r="A90">
        <v>9</v>
      </c>
      <c r="B90">
        <f t="shared" si="13"/>
        <v>0.53125</v>
      </c>
      <c r="C90">
        <f t="shared" si="14"/>
        <v>7.8059966366998385E-2</v>
      </c>
      <c r="D90">
        <v>0.75</v>
      </c>
    </row>
    <row r="91" spans="1:4" x14ac:dyDescent="0.3">
      <c r="A91">
        <v>10</v>
      </c>
      <c r="B91">
        <f t="shared" si="13"/>
        <v>0.59375</v>
      </c>
      <c r="C91">
        <f t="shared" si="14"/>
        <v>0.23617194000999964</v>
      </c>
      <c r="D91">
        <v>1.5</v>
      </c>
    </row>
    <row r="92" spans="1:4" x14ac:dyDescent="0.3">
      <c r="A92">
        <v>11</v>
      </c>
      <c r="B92">
        <f t="shared" si="13"/>
        <v>0.65625</v>
      </c>
      <c r="C92">
        <f t="shared" si="14"/>
        <v>0.4006301257381869</v>
      </c>
      <c r="D92">
        <v>4</v>
      </c>
    </row>
    <row r="93" spans="1:4" x14ac:dyDescent="0.3">
      <c r="A93">
        <v>12</v>
      </c>
      <c r="B93">
        <f t="shared" si="13"/>
        <v>0.71875</v>
      </c>
      <c r="C93">
        <f t="shared" si="14"/>
        <v>0.57709366971925891</v>
      </c>
      <c r="D93">
        <v>6</v>
      </c>
    </row>
    <row r="94" spans="1:4" x14ac:dyDescent="0.3">
      <c r="A94">
        <v>13</v>
      </c>
      <c r="B94">
        <f t="shared" si="13"/>
        <v>0.78125</v>
      </c>
      <c r="C94">
        <f t="shared" si="14"/>
        <v>0.77427005635431245</v>
      </c>
      <c r="D94">
        <v>6.25</v>
      </c>
    </row>
    <row r="95" spans="1:4" x14ac:dyDescent="0.3">
      <c r="A95">
        <v>14</v>
      </c>
      <c r="B95">
        <f t="shared" si="13"/>
        <v>0.84375</v>
      </c>
      <c r="C95">
        <f t="shared" si="14"/>
        <v>1.0082783038771823</v>
      </c>
      <c r="D95">
        <v>7.75</v>
      </c>
    </row>
    <row r="96" spans="1:4" x14ac:dyDescent="0.3">
      <c r="A96">
        <v>15</v>
      </c>
      <c r="B96">
        <f t="shared" si="13"/>
        <v>0.90625</v>
      </c>
      <c r="C96">
        <f t="shared" si="14"/>
        <v>1.3178098407415364</v>
      </c>
      <c r="D96">
        <v>24.5</v>
      </c>
    </row>
    <row r="97" spans="1:4" x14ac:dyDescent="0.3">
      <c r="A97">
        <v>16</v>
      </c>
      <c r="B97">
        <f t="shared" si="13"/>
        <v>0.96875</v>
      </c>
      <c r="C97">
        <f t="shared" si="14"/>
        <v>1.8657648402099227</v>
      </c>
      <c r="D97">
        <v>28.25</v>
      </c>
    </row>
  </sheetData>
  <sortState ref="D82:D97">
    <sortCondition ref="D8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Sheet1</vt:lpstr>
      <vt:lpstr>Sheet2</vt:lpstr>
      <vt:lpstr>Sheet3</vt:lpstr>
      <vt:lpstr>alpha</vt:lpstr>
      <vt:lpstr>dof</vt:lpstr>
      <vt:lpstr>k</vt:lpstr>
      <vt:lpstr>level</vt:lpstr>
      <vt:lpstr>m</vt:lpstr>
      <vt:lpstr>mse</vt:lpstr>
      <vt:lpstr>n</vt:lpstr>
      <vt:lpstr>neff</vt:lpstr>
      <vt:lpstr>q0</vt:lpstr>
      <vt:lpstr>qA</vt:lpstr>
      <vt:lpstr>qAB</vt:lpstr>
      <vt:lpstr>qB</vt:lpstr>
      <vt:lpstr>rep</vt:lpstr>
      <vt:lpstr>s_y_hat_7</vt:lpstr>
      <vt:lpstr>sqi</vt:lpstr>
      <vt:lpstr>ssa</vt:lpstr>
      <vt:lpstr>ssab</vt:lpstr>
      <vt:lpstr>ssb</vt:lpstr>
      <vt:lpstr>sse</vt:lpstr>
      <vt:lpstr>sst</vt:lpstr>
      <vt:lpstr>t_95_12</vt:lpstr>
      <vt:lpstr>y_hat1</vt:lpstr>
      <vt:lpstr>y_hat2</vt:lpstr>
      <vt:lpstr>y_hat3</vt:lpstr>
      <vt:lpstr>y_hat4</vt:lpstr>
      <vt:lpstr>y_mean</vt:lpstr>
      <vt:lpstr>yi_mean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2019-06-19T18:07:56Z</dcterms:modified>
</cp:coreProperties>
</file>