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6555" tabRatio="781" activeTab="1"/>
  </bookViews>
  <sheets>
    <sheet name="Sprint Backlog" sheetId="1" r:id="rId1"/>
    <sheet name="Sprint BurnDown" sheetId="2" r:id="rId2"/>
  </sheets>
  <definedNames>
    <definedName name="CCFirstRow">#REF!</definedName>
    <definedName name="CCLastRow">#REF!</definedName>
    <definedName name="CCWho">#REF!</definedName>
    <definedName name="MWFirstRow">#REF!</definedName>
    <definedName name="MWLastRow">#REF!</definedName>
    <definedName name="MWWho">#REF!</definedName>
    <definedName name="RepFirstRow">#REF!</definedName>
    <definedName name="ReplastRow">#REF!</definedName>
    <definedName name="RepWho">#REF!</definedName>
    <definedName name="TasFirstRow">'Sprint Backlog'!$A$10</definedName>
    <definedName name="TasLastRow">'Sprint Backlog'!$A$26</definedName>
    <definedName name="TasWho">'Sprint Backlog'!$F$10:$F$26</definedName>
    <definedName name="TasWho2">'Sprint Backlog'!$G$10:$G$26</definedName>
  </definedNames>
  <calcPr fullCalcOnLoad="1"/>
</workbook>
</file>

<file path=xl/sharedStrings.xml><?xml version="1.0" encoding="utf-8"?>
<sst xmlns="http://schemas.openxmlformats.org/spreadsheetml/2006/main" count="90" uniqueCount="57">
  <si>
    <t>Item</t>
  </si>
  <si>
    <t>Sprint Start Date:</t>
  </si>
  <si>
    <t>Sprint End Date:</t>
  </si>
  <si>
    <t>Working Days Left:</t>
  </si>
  <si>
    <t>Remaining Effort in Hours</t>
  </si>
  <si>
    <t>#</t>
  </si>
  <si>
    <t>Gemini</t>
  </si>
  <si>
    <t>Individual Hours</t>
  </si>
  <si>
    <t>Days:</t>
  </si>
  <si>
    <t>Status</t>
  </si>
  <si>
    <t>Task</t>
  </si>
  <si>
    <t>Hours:</t>
  </si>
  <si>
    <t>Day</t>
  </si>
  <si>
    <t>Linear</t>
  </si>
  <si>
    <t>P1</t>
  </si>
  <si>
    <t>P2</t>
  </si>
  <si>
    <t>Not Started</t>
  </si>
  <si>
    <t>In Progress</t>
  </si>
  <si>
    <t>Testing</t>
  </si>
  <si>
    <t>Complete</t>
  </si>
  <si>
    <t>Adjustments</t>
  </si>
  <si>
    <t>Support Used</t>
  </si>
  <si>
    <t>Support Available</t>
  </si>
  <si>
    <t>Team:</t>
  </si>
  <si>
    <t>Max Hrs:</t>
  </si>
  <si>
    <t>Colours</t>
  </si>
  <si>
    <t>Deferred</t>
  </si>
  <si>
    <t>Support Item</t>
  </si>
  <si>
    <t>Tasks</t>
  </si>
  <si>
    <t>Single Line Item</t>
  </si>
  <si>
    <t>Summary of Item</t>
  </si>
  <si>
    <t>Web partification</t>
  </si>
  <si>
    <t>licensing (design only)</t>
  </si>
  <si>
    <t>Lookups (dropdowns, lookups, datepicker)</t>
  </si>
  <si>
    <t>Address Management</t>
  </si>
  <si>
    <t>Personal Information Management</t>
  </si>
  <si>
    <t>Field visibility (tech design)</t>
  </si>
  <si>
    <t>Core - Sprint 16 Backlog</t>
  </si>
  <si>
    <t>Remove side panel &amp; implement tabs</t>
  </si>
  <si>
    <t>SB</t>
  </si>
  <si>
    <t>CJ</t>
  </si>
  <si>
    <t>CC</t>
  </si>
  <si>
    <t>GB</t>
  </si>
  <si>
    <t>AM</t>
  </si>
  <si>
    <t>CA</t>
  </si>
  <si>
    <t>TV</t>
  </si>
  <si>
    <t>RG</t>
  </si>
  <si>
    <t>AT</t>
  </si>
  <si>
    <t>ST</t>
  </si>
  <si>
    <t>Classification Code implementation</t>
  </si>
  <si>
    <t>Lookup control build</t>
  </si>
  <si>
    <t>UI Testing</t>
  </si>
  <si>
    <t>Documentation</t>
  </si>
  <si>
    <t>Complete XXX Page (continued)</t>
  </si>
  <si>
    <t>ABC Management</t>
  </si>
  <si>
    <t>DEF Management (scenario 1)</t>
  </si>
  <si>
    <t>AAA Use Cases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</si>
</sst>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mmmm\ d\,\ yyyy"/>
    <numFmt numFmtId="178" formatCode="mmm\-yyyy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409]dddd\,\ mmmm\ dd\,\ yyyy"/>
    <numFmt numFmtId="186" formatCode="m/d/yy"/>
    <numFmt numFmtId="187" formatCode="[$-C09]dddd\,\ d\ mmmm\ yyyy"/>
    <numFmt numFmtId="188" formatCode="[$-1409]dddd\,\ d\ mmmm\ yyyy"/>
    <numFmt numFmtId="189" formatCode="[$-1409]h:mm:ss\ AM/PM"/>
    <numFmt numFmtId="190" formatCode="#,###"/>
    <numFmt numFmtId="191" formatCode="#,###.#"/>
    <numFmt numFmtId="192" formatCode="0;\-0;;@\ "/>
  </numFmts>
  <fonts count="1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55"/>
      <name val="Arial"/>
      <family val="0"/>
    </font>
    <font>
      <b/>
      <sz val="9"/>
      <name val="Arial"/>
      <family val="2"/>
    </font>
    <font>
      <sz val="10"/>
      <color indexed="9"/>
      <name val="Arial"/>
      <family val="0"/>
    </font>
    <font>
      <sz val="10"/>
      <color indexed="23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  <bgColor indexed="47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4" fontId="5" fillId="0" borderId="1" xfId="0" applyNumberFormat="1" applyFont="1" applyBorder="1" applyAlignment="1">
      <alignment horizontal="center" textRotation="60" wrapText="1"/>
    </xf>
    <xf numFmtId="0" fontId="5" fillId="2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192" fontId="0" fillId="0" borderId="2" xfId="0" applyNumberFormat="1" applyFill="1" applyBorder="1" applyAlignment="1">
      <alignment/>
    </xf>
    <xf numFmtId="192" fontId="0" fillId="0" borderId="20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92" fontId="0" fillId="0" borderId="9" xfId="0" applyNumberFormat="1" applyFill="1" applyBorder="1" applyAlignment="1">
      <alignment/>
    </xf>
    <xf numFmtId="192" fontId="0" fillId="0" borderId="21" xfId="0" applyNumberForma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0" fillId="0" borderId="0" xfId="0" applyNumberFormat="1" applyAlignment="1">
      <alignment/>
    </xf>
    <xf numFmtId="0" fontId="1" fillId="0" borderId="11" xfId="0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 horizontal="center"/>
    </xf>
    <xf numFmtId="192" fontId="0" fillId="0" borderId="5" xfId="0" applyNumberFormat="1" applyFill="1" applyBorder="1" applyAlignment="1">
      <alignment/>
    </xf>
    <xf numFmtId="192" fontId="0" fillId="0" borderId="8" xfId="0" applyNumberFormat="1" applyFill="1" applyBorder="1" applyAlignment="1">
      <alignment/>
    </xf>
    <xf numFmtId="192" fontId="0" fillId="0" borderId="29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12" xfId="0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9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8" borderId="19" xfId="0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0" fillId="8" borderId="11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0" fillId="8" borderId="12" xfId="0" applyFont="1" applyFill="1" applyBorder="1" applyAlignment="1">
      <alignment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center" vertical="center"/>
    </xf>
    <xf numFmtId="192" fontId="5" fillId="2" borderId="9" xfId="0" applyNumberFormat="1" applyFont="1" applyFill="1" applyBorder="1" applyAlignment="1">
      <alignment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0" fillId="4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/>
    </xf>
    <xf numFmtId="192" fontId="0" fillId="12" borderId="2" xfId="0" applyNumberFormat="1" applyFill="1" applyBorder="1" applyAlignment="1">
      <alignment/>
    </xf>
    <xf numFmtId="192" fontId="0" fillId="12" borderId="9" xfId="0" applyNumberFormat="1" applyFill="1" applyBorder="1" applyAlignment="1">
      <alignment/>
    </xf>
    <xf numFmtId="192" fontId="0" fillId="12" borderId="5" xfId="0" applyNumberForma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1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Core Sprint 16 Burndown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Estimated Hours Remaining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Estimates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'Sprint Backlog'!$H$8:$Q$8</c:f>
              <c:strCache>
                <c:ptCount val="10"/>
                <c:pt idx="0">
                  <c:v>38985</c:v>
                </c:pt>
                <c:pt idx="1">
                  <c:v>38986</c:v>
                </c:pt>
                <c:pt idx="2">
                  <c:v>38987</c:v>
                </c:pt>
                <c:pt idx="3">
                  <c:v>38988</c:v>
                </c:pt>
                <c:pt idx="4">
                  <c:v>38989</c:v>
                </c:pt>
                <c:pt idx="5">
                  <c:v>38992</c:v>
                </c:pt>
                <c:pt idx="6">
                  <c:v>38993</c:v>
                </c:pt>
                <c:pt idx="7">
                  <c:v>38994</c:v>
                </c:pt>
                <c:pt idx="8">
                  <c:v>38995</c:v>
                </c:pt>
                <c:pt idx="9">
                  <c:v>38996</c:v>
                </c:pt>
              </c:strCache>
            </c:strRef>
          </c:cat>
          <c:val>
            <c:numRef>
              <c:f>'Sprint Backlog'!$H$9:$Q$9</c:f>
              <c:numCache>
                <c:ptCount val="10"/>
                <c:pt idx="0">
                  <c:v>344</c:v>
                </c:pt>
                <c:pt idx="1">
                  <c:v>317</c:v>
                </c:pt>
                <c:pt idx="2">
                  <c:v>248</c:v>
                </c:pt>
                <c:pt idx="3">
                  <c:v>226</c:v>
                </c:pt>
                <c:pt idx="4">
                  <c:v>176</c:v>
                </c:pt>
                <c:pt idx="5">
                  <c:v>176</c:v>
                </c:pt>
                <c:pt idx="6">
                  <c:v>120</c:v>
                </c:pt>
                <c:pt idx="7">
                  <c:v>93</c:v>
                </c:pt>
                <c:pt idx="8">
                  <c:v>22</c:v>
                </c:pt>
                <c:pt idx="9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'Sprint Backlog'!$H$8:$Q$8</c:f>
              <c:strCache>
                <c:ptCount val="10"/>
                <c:pt idx="0">
                  <c:v>38985</c:v>
                </c:pt>
                <c:pt idx="1">
                  <c:v>38986</c:v>
                </c:pt>
                <c:pt idx="2">
                  <c:v>38987</c:v>
                </c:pt>
                <c:pt idx="3">
                  <c:v>38988</c:v>
                </c:pt>
                <c:pt idx="4">
                  <c:v>38989</c:v>
                </c:pt>
                <c:pt idx="5">
                  <c:v>38992</c:v>
                </c:pt>
                <c:pt idx="6">
                  <c:v>38993</c:v>
                </c:pt>
                <c:pt idx="7">
                  <c:v>38994</c:v>
                </c:pt>
                <c:pt idx="8">
                  <c:v>38995</c:v>
                </c:pt>
                <c:pt idx="9">
                  <c:v>38996</c:v>
                </c:pt>
              </c:strCache>
            </c:strRef>
          </c:cat>
          <c:val>
            <c:numRef>
              <c:f>'Sprint Backlog'!$H$40:$Q$40</c:f>
              <c:numCache>
                <c:ptCount val="10"/>
                <c:pt idx="0">
                  <c:v>344</c:v>
                </c:pt>
                <c:pt idx="1">
                  <c:v>322.5</c:v>
                </c:pt>
                <c:pt idx="2">
                  <c:v>279.5</c:v>
                </c:pt>
                <c:pt idx="3">
                  <c:v>258.5</c:v>
                </c:pt>
                <c:pt idx="4">
                  <c:v>211.5</c:v>
                </c:pt>
                <c:pt idx="5">
                  <c:v>164.5</c:v>
                </c:pt>
                <c:pt idx="6">
                  <c:v>117.5</c:v>
                </c:pt>
                <c:pt idx="7">
                  <c:v>73.5</c:v>
                </c:pt>
                <c:pt idx="8">
                  <c:v>24.5</c:v>
                </c:pt>
                <c:pt idx="9">
                  <c:v>-24.5</c:v>
                </c:pt>
              </c:numCache>
            </c:numRef>
          </c:val>
          <c:smooth val="0"/>
        </c:ser>
        <c:ser>
          <c:idx val="2"/>
          <c:order val="2"/>
          <c:tx>
            <c:v>Support Time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'Sprint Backlog'!$H$8:$Q$8</c:f>
              <c:strCache>
                <c:ptCount val="10"/>
                <c:pt idx="0">
                  <c:v>38985</c:v>
                </c:pt>
                <c:pt idx="1">
                  <c:v>38986</c:v>
                </c:pt>
                <c:pt idx="2">
                  <c:v>38987</c:v>
                </c:pt>
                <c:pt idx="3">
                  <c:v>38988</c:v>
                </c:pt>
                <c:pt idx="4">
                  <c:v>38989</c:v>
                </c:pt>
                <c:pt idx="5">
                  <c:v>38992</c:v>
                </c:pt>
                <c:pt idx="6">
                  <c:v>38993</c:v>
                </c:pt>
                <c:pt idx="7">
                  <c:v>38994</c:v>
                </c:pt>
                <c:pt idx="8">
                  <c:v>38995</c:v>
                </c:pt>
                <c:pt idx="9">
                  <c:v>38996</c:v>
                </c:pt>
              </c:strCache>
            </c:strRef>
          </c:cat>
          <c:val>
            <c:numRef>
              <c:f>'Sprint Backlog'!$H$43:$Q$43</c:f>
              <c:numCache>
                <c:ptCount val="10"/>
              </c:numCache>
            </c:numRef>
          </c:val>
          <c:smooth val="0"/>
        </c:ser>
        <c:ser>
          <c:idx val="3"/>
          <c:order val="3"/>
          <c:tx>
            <c:v>Max Support Time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'Sprint Backlog'!$H$8:$Q$8</c:f>
              <c:strCache>
                <c:ptCount val="10"/>
                <c:pt idx="0">
                  <c:v>38985</c:v>
                </c:pt>
                <c:pt idx="1">
                  <c:v>38986</c:v>
                </c:pt>
                <c:pt idx="2">
                  <c:v>38987</c:v>
                </c:pt>
                <c:pt idx="3">
                  <c:v>38988</c:v>
                </c:pt>
                <c:pt idx="4">
                  <c:v>38989</c:v>
                </c:pt>
                <c:pt idx="5">
                  <c:v>38992</c:v>
                </c:pt>
                <c:pt idx="6">
                  <c:v>38993</c:v>
                </c:pt>
                <c:pt idx="7">
                  <c:v>38994</c:v>
                </c:pt>
                <c:pt idx="8">
                  <c:v>38995</c:v>
                </c:pt>
                <c:pt idx="9">
                  <c:v>38996</c:v>
                </c:pt>
              </c:strCache>
            </c:strRef>
          </c:cat>
          <c:val>
            <c:numRef>
              <c:f>'Sprint Backlog'!$H$44:$Q$44</c:f>
              <c:numCache>
                <c:ptCount val="10"/>
              </c:numCache>
            </c:numRef>
          </c:val>
          <c:smooth val="0"/>
        </c:ser>
        <c:marker val="1"/>
        <c:axId val="42559092"/>
        <c:axId val="47487509"/>
      </c:lineChart>
      <c:catAx>
        <c:axId val="4255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87509"/>
        <c:crosses val="autoZero"/>
        <c:auto val="0"/>
        <c:lblOffset val="100"/>
        <c:noMultiLvlLbl val="0"/>
      </c:catAx>
      <c:valAx>
        <c:axId val="4748750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590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44"/>
  <sheetViews>
    <sheetView workbookViewId="0" topLeftCell="A1">
      <selection activeCell="A1" sqref="A1:Q1"/>
    </sheetView>
  </sheetViews>
  <sheetFormatPr defaultColWidth="9.140625" defaultRowHeight="12.75"/>
  <cols>
    <col min="1" max="1" width="4.421875" style="0" customWidth="1"/>
    <col min="2" max="3" width="8.00390625" style="0" customWidth="1"/>
    <col min="4" max="4" width="77.7109375" style="0" customWidth="1"/>
    <col min="5" max="5" width="12.421875" style="0" customWidth="1"/>
    <col min="6" max="6" width="4.8515625" style="0" customWidth="1"/>
    <col min="7" max="7" width="5.28125" style="0" customWidth="1"/>
    <col min="8" max="17" width="4.28125" style="0" customWidth="1"/>
  </cols>
  <sheetData>
    <row r="1" spans="1:17" ht="20.25">
      <c r="A1" s="98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2:8" ht="12.75">
      <c r="B2" s="62" t="s">
        <v>23</v>
      </c>
      <c r="C2" s="63">
        <v>8</v>
      </c>
      <c r="H2" s="3"/>
    </row>
    <row r="3" spans="2:16" ht="12.75">
      <c r="B3" s="62" t="s">
        <v>8</v>
      </c>
      <c r="C3" s="63">
        <v>10</v>
      </c>
      <c r="D3" s="23" t="s">
        <v>1</v>
      </c>
      <c r="E3" s="22">
        <v>38985</v>
      </c>
      <c r="F3" s="4"/>
      <c r="G3" s="4"/>
      <c r="H3" s="22"/>
      <c r="I3" s="22"/>
      <c r="J3" s="22"/>
      <c r="K3" s="22"/>
      <c r="L3" s="22"/>
      <c r="M3" s="22"/>
      <c r="N3" s="22"/>
      <c r="O3" s="22"/>
      <c r="P3" s="22"/>
    </row>
    <row r="4" spans="2:17" ht="12.75">
      <c r="B4" s="62" t="s">
        <v>11</v>
      </c>
      <c r="C4" s="64">
        <f>(C3-2)*8*0.7</f>
        <v>44.8</v>
      </c>
      <c r="D4" s="23" t="s">
        <v>2</v>
      </c>
      <c r="E4" s="22">
        <f>E3+C3+(C3/5)-1</f>
        <v>38996</v>
      </c>
      <c r="F4" s="4"/>
      <c r="G4" s="4"/>
      <c r="H4" s="22"/>
      <c r="I4" s="22"/>
      <c r="J4" s="22"/>
      <c r="K4" s="22"/>
      <c r="L4" s="22"/>
      <c r="M4" s="22"/>
      <c r="N4" s="22"/>
      <c r="O4" s="97"/>
      <c r="P4" s="97"/>
      <c r="Q4" s="97"/>
    </row>
    <row r="5" spans="2:3" ht="12.75">
      <c r="B5" s="23" t="s">
        <v>24</v>
      </c>
      <c r="C5" s="61">
        <f>C2*C4</f>
        <v>358.4</v>
      </c>
    </row>
    <row r="6" spans="1:17" ht="13.5" thickBot="1">
      <c r="A6" s="8"/>
      <c r="B6" s="8"/>
      <c r="C6" s="8"/>
      <c r="D6" s="11" t="s">
        <v>3</v>
      </c>
      <c r="E6" s="11"/>
      <c r="F6" s="11"/>
      <c r="G6" s="11"/>
      <c r="H6" s="2">
        <f>C3</f>
        <v>10</v>
      </c>
      <c r="I6" s="2">
        <f>H6-1</f>
        <v>9</v>
      </c>
      <c r="J6" s="2">
        <f aca="true" t="shared" si="0" ref="J6:Q6">I6-1</f>
        <v>8</v>
      </c>
      <c r="K6" s="2">
        <f t="shared" si="0"/>
        <v>7</v>
      </c>
      <c r="L6" s="2">
        <f t="shared" si="0"/>
        <v>6</v>
      </c>
      <c r="M6" s="2">
        <f>L6-1</f>
        <v>5</v>
      </c>
      <c r="N6" s="2">
        <f t="shared" si="0"/>
        <v>4</v>
      </c>
      <c r="O6" s="2">
        <f t="shared" si="0"/>
        <v>3</v>
      </c>
      <c r="P6" s="2">
        <f t="shared" si="0"/>
        <v>2</v>
      </c>
      <c r="Q6" s="2">
        <f t="shared" si="0"/>
        <v>1</v>
      </c>
    </row>
    <row r="7" spans="4:17" ht="15" customHeight="1" thickBot="1">
      <c r="D7" s="5"/>
      <c r="E7" s="5"/>
      <c r="F7" s="5"/>
      <c r="G7" s="5"/>
      <c r="H7" s="96" t="s">
        <v>4</v>
      </c>
      <c r="I7" s="96"/>
      <c r="J7" s="96"/>
      <c r="K7" s="96"/>
      <c r="L7" s="96"/>
      <c r="M7" s="96"/>
      <c r="N7" s="96"/>
      <c r="O7" s="96"/>
      <c r="P7" s="96"/>
      <c r="Q7" s="96"/>
    </row>
    <row r="8" spans="1:17" ht="69.75" customHeight="1" thickBot="1">
      <c r="A8" s="14" t="s">
        <v>5</v>
      </c>
      <c r="B8" s="14" t="s">
        <v>6</v>
      </c>
      <c r="C8" s="14" t="s">
        <v>0</v>
      </c>
      <c r="D8" s="13" t="s">
        <v>10</v>
      </c>
      <c r="E8" s="13" t="s">
        <v>9</v>
      </c>
      <c r="F8" s="13" t="s">
        <v>14</v>
      </c>
      <c r="G8" s="6" t="s">
        <v>15</v>
      </c>
      <c r="H8" s="1">
        <f>E3</f>
        <v>38985</v>
      </c>
      <c r="I8" s="1">
        <f>H8+1</f>
        <v>38986</v>
      </c>
      <c r="J8" s="1">
        <f>I8+1</f>
        <v>38987</v>
      </c>
      <c r="K8" s="1">
        <f>J8+1</f>
        <v>38988</v>
      </c>
      <c r="L8" s="1">
        <f>K8+1</f>
        <v>38989</v>
      </c>
      <c r="M8" s="1">
        <f>L8+3</f>
        <v>38992</v>
      </c>
      <c r="N8" s="1">
        <f>M8+1</f>
        <v>38993</v>
      </c>
      <c r="O8" s="1">
        <f>N8+1</f>
        <v>38994</v>
      </c>
      <c r="P8" s="1">
        <f>O8+1</f>
        <v>38995</v>
      </c>
      <c r="Q8" s="1">
        <f>P8+1</f>
        <v>38996</v>
      </c>
    </row>
    <row r="9" spans="1:18" ht="12.75">
      <c r="A9" s="10"/>
      <c r="B9" s="7"/>
      <c r="C9" s="7"/>
      <c r="D9" s="7"/>
      <c r="E9" s="12"/>
      <c r="F9" s="48"/>
      <c r="G9" s="45"/>
      <c r="H9" s="84">
        <f ca="1">SUMIF(TasWho,"&gt;""""",OFFSET(H9,ROW(TasFirstRow)-ROW(H9),0,ROW(TasLastRow)-ROW(TasFirstRow)))+SUMIF(TasWho2,"&gt;""""",OFFSET(H9,ROW(TasFirstRow)-ROW(H9),0,ROW(TasLastRow)-ROW(TasFirstRow)))</f>
        <v>344</v>
      </c>
      <c r="I9" s="2">
        <f aca="true" ca="1" t="shared" si="1" ref="I9:Q9">IF(SUMIF(TasWho,"&gt;""""",OFFSET(I9,ROW(TasFirstRow)-ROW(I9),0,ROW(TasLastRow)-ROW(TasFirstRow)))+SUMIF(TasWho2,"&gt;""""",OFFSET(I9,ROW(TasFirstRow)-ROW(I9),0,ROW(TasLastRow)-ROW(TasFirstRow)))=0,H9,SUMIF(TasWho,"&gt;""""",OFFSET(I9,ROW(TasFirstRow)-ROW(I9),0,ROW(TasLastRow)-ROW(TasFirstRow)))+SUMIF(TasWho2,"&gt;""""",OFFSET(I9,ROW(TasFirstRow)-ROW(I9),0,ROW(TasLastRow)-ROW(TasFirstRow))))</f>
        <v>317</v>
      </c>
      <c r="J9" s="2">
        <f ca="1" t="shared" si="1"/>
        <v>248</v>
      </c>
      <c r="K9" s="2">
        <f ca="1" t="shared" si="1"/>
        <v>226</v>
      </c>
      <c r="L9" s="85">
        <f ca="1" t="shared" si="1"/>
        <v>176</v>
      </c>
      <c r="M9" s="86">
        <f ca="1" t="shared" si="1"/>
        <v>176</v>
      </c>
      <c r="N9" s="2">
        <f ca="1" t="shared" si="1"/>
        <v>120</v>
      </c>
      <c r="O9" s="2">
        <f ca="1" t="shared" si="1"/>
        <v>93</v>
      </c>
      <c r="P9" s="2">
        <f ca="1" t="shared" si="1"/>
        <v>22</v>
      </c>
      <c r="Q9" s="85">
        <f ca="1" t="shared" si="1"/>
        <v>8</v>
      </c>
      <c r="R9" s="59"/>
    </row>
    <row r="10" spans="1:17" ht="12.75">
      <c r="A10" s="72">
        <f>ROW()-9</f>
        <v>1</v>
      </c>
      <c r="B10" s="73"/>
      <c r="C10" s="74" t="s">
        <v>53</v>
      </c>
      <c r="D10" s="75"/>
      <c r="E10" s="76"/>
      <c r="F10" s="77"/>
      <c r="G10" s="78"/>
      <c r="H10" s="79"/>
      <c r="I10" s="80"/>
      <c r="J10" s="80"/>
      <c r="K10" s="80"/>
      <c r="L10" s="81"/>
      <c r="M10" s="90"/>
      <c r="N10" s="79"/>
      <c r="O10" s="80"/>
      <c r="P10" s="82"/>
      <c r="Q10" s="83"/>
    </row>
    <row r="11" spans="1:17" ht="12.75">
      <c r="A11" s="26">
        <f aca="true" t="shared" si="2" ref="A11:A26">ROW()-9</f>
        <v>2</v>
      </c>
      <c r="B11" s="15"/>
      <c r="C11" s="53" t="s">
        <v>32</v>
      </c>
      <c r="E11" s="89" t="s">
        <v>19</v>
      </c>
      <c r="F11" s="49" t="s">
        <v>40</v>
      </c>
      <c r="G11" s="46" t="s">
        <v>41</v>
      </c>
      <c r="H11" s="34">
        <v>40</v>
      </c>
      <c r="I11" s="16">
        <v>37</v>
      </c>
      <c r="J11" s="16">
        <v>32</v>
      </c>
      <c r="K11" s="16">
        <v>16</v>
      </c>
      <c r="L11" s="24">
        <v>16</v>
      </c>
      <c r="M11" s="90">
        <v>16</v>
      </c>
      <c r="N11" s="34">
        <v>8</v>
      </c>
      <c r="O11" s="16">
        <v>0.5</v>
      </c>
      <c r="P11" s="30"/>
      <c r="Q11" s="31"/>
    </row>
    <row r="12" spans="1:17" ht="12.75">
      <c r="A12" s="26">
        <f t="shared" si="2"/>
        <v>3</v>
      </c>
      <c r="B12" s="15"/>
      <c r="C12" s="53" t="s">
        <v>36</v>
      </c>
      <c r="E12" s="87" t="s">
        <v>17</v>
      </c>
      <c r="F12" s="49" t="s">
        <v>39</v>
      </c>
      <c r="G12" s="46" t="s">
        <v>40</v>
      </c>
      <c r="H12" s="34">
        <v>20</v>
      </c>
      <c r="I12" s="16">
        <v>20</v>
      </c>
      <c r="J12" s="16">
        <v>20</v>
      </c>
      <c r="K12" s="16">
        <v>20</v>
      </c>
      <c r="L12" s="24">
        <v>20</v>
      </c>
      <c r="M12" s="90">
        <v>20</v>
      </c>
      <c r="N12" s="34">
        <v>20</v>
      </c>
      <c r="O12" s="16">
        <v>20</v>
      </c>
      <c r="P12" s="30">
        <v>4</v>
      </c>
      <c r="Q12" s="31">
        <v>1</v>
      </c>
    </row>
    <row r="13" spans="1:17" ht="14.25" customHeight="1">
      <c r="A13" s="26">
        <f t="shared" si="2"/>
        <v>4</v>
      </c>
      <c r="B13" s="15"/>
      <c r="C13" s="53" t="s">
        <v>38</v>
      </c>
      <c r="E13" s="89" t="s">
        <v>19</v>
      </c>
      <c r="F13" s="49" t="s">
        <v>42</v>
      </c>
      <c r="G13" s="46" t="s">
        <v>43</v>
      </c>
      <c r="H13" s="34">
        <v>24</v>
      </c>
      <c r="I13" s="16">
        <v>20</v>
      </c>
      <c r="J13" s="16"/>
      <c r="K13" s="16"/>
      <c r="L13" s="24"/>
      <c r="M13" s="90"/>
      <c r="N13" s="34"/>
      <c r="O13" s="16"/>
      <c r="P13" s="30"/>
      <c r="Q13" s="31"/>
    </row>
    <row r="14" spans="1:17" ht="12.75">
      <c r="A14" s="26">
        <f t="shared" si="2"/>
        <v>5</v>
      </c>
      <c r="B14" s="15"/>
      <c r="C14" s="53" t="s">
        <v>33</v>
      </c>
      <c r="E14" s="60"/>
      <c r="F14" s="49"/>
      <c r="G14" s="46"/>
      <c r="H14" s="34"/>
      <c r="I14" s="16"/>
      <c r="J14" s="16"/>
      <c r="K14" s="16"/>
      <c r="L14" s="24"/>
      <c r="M14" s="90"/>
      <c r="N14" s="34"/>
      <c r="O14" s="16"/>
      <c r="P14" s="30"/>
      <c r="Q14" s="31"/>
    </row>
    <row r="15" spans="1:17" ht="12.75">
      <c r="A15" s="26">
        <f t="shared" si="2"/>
        <v>6</v>
      </c>
      <c r="B15" s="15"/>
      <c r="C15" s="53"/>
      <c r="D15" s="88" t="s">
        <v>49</v>
      </c>
      <c r="E15" s="89" t="s">
        <v>19</v>
      </c>
      <c r="F15" s="49" t="s">
        <v>39</v>
      </c>
      <c r="G15" s="46" t="s">
        <v>42</v>
      </c>
      <c r="H15" s="34">
        <v>32</v>
      </c>
      <c r="I15" s="16">
        <v>27</v>
      </c>
      <c r="J15" s="16">
        <v>23</v>
      </c>
      <c r="K15" s="16">
        <v>8</v>
      </c>
      <c r="L15" s="24"/>
      <c r="M15" s="90"/>
      <c r="N15" s="34"/>
      <c r="O15" s="16"/>
      <c r="P15" s="30"/>
      <c r="Q15" s="31"/>
    </row>
    <row r="16" spans="1:17" ht="12.75">
      <c r="A16" s="26">
        <f t="shared" si="2"/>
        <v>7</v>
      </c>
      <c r="B16" s="15"/>
      <c r="C16" s="53"/>
      <c r="D16" s="88" t="s">
        <v>50</v>
      </c>
      <c r="E16" s="89" t="s">
        <v>19</v>
      </c>
      <c r="F16" s="49" t="s">
        <v>39</v>
      </c>
      <c r="G16" s="46" t="s">
        <v>42</v>
      </c>
      <c r="H16" s="34"/>
      <c r="I16" s="16"/>
      <c r="J16" s="16"/>
      <c r="K16" s="16">
        <v>32</v>
      </c>
      <c r="L16" s="24">
        <v>24</v>
      </c>
      <c r="M16" s="90">
        <v>24</v>
      </c>
      <c r="N16" s="34">
        <v>8</v>
      </c>
      <c r="O16" s="16"/>
      <c r="P16" s="30"/>
      <c r="Q16" s="31"/>
    </row>
    <row r="17" spans="1:17" ht="12.75">
      <c r="A17" s="26">
        <f t="shared" si="2"/>
        <v>8</v>
      </c>
      <c r="B17" s="15"/>
      <c r="C17" s="53"/>
      <c r="D17" s="95" t="s">
        <v>51</v>
      </c>
      <c r="E17" s="87" t="s">
        <v>17</v>
      </c>
      <c r="F17" s="49" t="s">
        <v>44</v>
      </c>
      <c r="G17" s="46"/>
      <c r="H17" s="34"/>
      <c r="I17" s="16"/>
      <c r="J17" s="16"/>
      <c r="K17" s="16"/>
      <c r="L17" s="24"/>
      <c r="M17" s="90"/>
      <c r="N17" s="34"/>
      <c r="O17" s="16">
        <v>8</v>
      </c>
      <c r="P17" s="30">
        <v>6</v>
      </c>
      <c r="Q17" s="31">
        <v>4</v>
      </c>
    </row>
    <row r="18" spans="1:17" ht="12.75">
      <c r="A18" s="26">
        <f t="shared" si="2"/>
        <v>9</v>
      </c>
      <c r="B18" s="15"/>
      <c r="C18" s="53"/>
      <c r="D18" s="95" t="s">
        <v>52</v>
      </c>
      <c r="E18" s="87" t="s">
        <v>17</v>
      </c>
      <c r="F18" s="49" t="s">
        <v>42</v>
      </c>
      <c r="G18" s="46"/>
      <c r="H18" s="34"/>
      <c r="I18" s="16"/>
      <c r="J18" s="16"/>
      <c r="K18" s="16"/>
      <c r="L18" s="24"/>
      <c r="M18" s="90"/>
      <c r="N18" s="34"/>
      <c r="O18" s="16">
        <v>8</v>
      </c>
      <c r="P18" s="30">
        <v>8</v>
      </c>
      <c r="Q18" s="31">
        <v>2</v>
      </c>
    </row>
    <row r="19" spans="1:17" ht="12.75">
      <c r="A19" s="26">
        <f t="shared" si="2"/>
        <v>10</v>
      </c>
      <c r="B19" s="15"/>
      <c r="C19" s="53" t="s">
        <v>31</v>
      </c>
      <c r="E19" s="89" t="s">
        <v>19</v>
      </c>
      <c r="F19" s="49" t="s">
        <v>42</v>
      </c>
      <c r="G19" s="46"/>
      <c r="H19" s="34">
        <v>8</v>
      </c>
      <c r="I19" s="16">
        <v>5</v>
      </c>
      <c r="J19" s="16">
        <v>8</v>
      </c>
      <c r="K19" s="16"/>
      <c r="L19" s="24"/>
      <c r="M19" s="90"/>
      <c r="N19" s="34"/>
      <c r="O19" s="16"/>
      <c r="P19" s="30"/>
      <c r="Q19" s="31"/>
    </row>
    <row r="20" spans="1:17" ht="12.75">
      <c r="A20" s="72">
        <f t="shared" si="2"/>
        <v>11</v>
      </c>
      <c r="B20" s="73"/>
      <c r="C20" s="74" t="s">
        <v>56</v>
      </c>
      <c r="D20" s="75"/>
      <c r="E20" s="76"/>
      <c r="F20" s="77"/>
      <c r="G20" s="78"/>
      <c r="H20" s="79"/>
      <c r="I20" s="80"/>
      <c r="J20" s="80"/>
      <c r="K20" s="80"/>
      <c r="L20" s="81"/>
      <c r="M20" s="90"/>
      <c r="N20" s="79"/>
      <c r="O20" s="80"/>
      <c r="P20" s="82"/>
      <c r="Q20" s="83"/>
    </row>
    <row r="21" spans="1:17" ht="12.75">
      <c r="A21" s="26">
        <f t="shared" si="2"/>
        <v>12</v>
      </c>
      <c r="B21" s="15"/>
      <c r="C21" s="53"/>
      <c r="D21" s="53" t="s">
        <v>54</v>
      </c>
      <c r="E21" s="89" t="s">
        <v>19</v>
      </c>
      <c r="F21" s="49" t="s">
        <v>46</v>
      </c>
      <c r="G21" s="46" t="s">
        <v>47</v>
      </c>
      <c r="H21" s="34">
        <v>4</v>
      </c>
      <c r="I21" s="16">
        <v>4</v>
      </c>
      <c r="J21" s="16">
        <v>4</v>
      </c>
      <c r="K21" s="16">
        <v>4</v>
      </c>
      <c r="L21" s="24">
        <v>4</v>
      </c>
      <c r="M21" s="90">
        <v>4</v>
      </c>
      <c r="N21" s="34">
        <v>4</v>
      </c>
      <c r="O21" s="16">
        <v>4</v>
      </c>
      <c r="P21" s="30"/>
      <c r="Q21" s="31"/>
    </row>
    <row r="22" spans="1:17" ht="12.75">
      <c r="A22" s="26">
        <f t="shared" si="2"/>
        <v>13</v>
      </c>
      <c r="B22" s="15"/>
      <c r="C22" s="53"/>
      <c r="D22" s="53" t="s">
        <v>35</v>
      </c>
      <c r="E22" s="89" t="s">
        <v>19</v>
      </c>
      <c r="F22" s="49" t="s">
        <v>46</v>
      </c>
      <c r="G22" s="46" t="s">
        <v>47</v>
      </c>
      <c r="H22" s="34">
        <v>4</v>
      </c>
      <c r="I22" s="16">
        <v>4</v>
      </c>
      <c r="J22" s="16">
        <v>4</v>
      </c>
      <c r="K22" s="16">
        <v>4</v>
      </c>
      <c r="L22" s="24">
        <v>4</v>
      </c>
      <c r="M22" s="90">
        <v>4</v>
      </c>
      <c r="N22" s="34">
        <v>4</v>
      </c>
      <c r="O22" s="16">
        <v>4</v>
      </c>
      <c r="P22" s="30"/>
      <c r="Q22" s="31"/>
    </row>
    <row r="23" spans="1:17" ht="12.75">
      <c r="A23" s="26">
        <f t="shared" si="2"/>
        <v>14</v>
      </c>
      <c r="B23" s="15"/>
      <c r="C23" s="53"/>
      <c r="D23" s="53" t="s">
        <v>34</v>
      </c>
      <c r="E23" s="89" t="s">
        <v>19</v>
      </c>
      <c r="F23" s="49" t="s">
        <v>46</v>
      </c>
      <c r="G23" s="46" t="s">
        <v>47</v>
      </c>
      <c r="H23" s="34">
        <v>36</v>
      </c>
      <c r="I23" s="16">
        <v>36</v>
      </c>
      <c r="J23" s="16">
        <v>32</v>
      </c>
      <c r="K23" s="16">
        <v>24</v>
      </c>
      <c r="L23" s="24">
        <v>16</v>
      </c>
      <c r="M23" s="90">
        <v>16</v>
      </c>
      <c r="N23" s="34">
        <v>12</v>
      </c>
      <c r="O23" s="16">
        <v>6</v>
      </c>
      <c r="P23" s="30"/>
      <c r="Q23" s="31"/>
    </row>
    <row r="24" spans="1:17" ht="12.75">
      <c r="A24" s="26">
        <f t="shared" si="2"/>
        <v>15</v>
      </c>
      <c r="B24" s="15"/>
      <c r="C24" s="53"/>
      <c r="D24" s="53" t="s">
        <v>55</v>
      </c>
      <c r="E24" s="89" t="s">
        <v>19</v>
      </c>
      <c r="F24" s="49" t="s">
        <v>46</v>
      </c>
      <c r="G24" s="46" t="s">
        <v>47</v>
      </c>
      <c r="H24" s="34">
        <v>8</v>
      </c>
      <c r="I24" s="16">
        <v>8</v>
      </c>
      <c r="J24" s="16">
        <v>5</v>
      </c>
      <c r="K24" s="16">
        <v>5</v>
      </c>
      <c r="L24" s="24">
        <v>4</v>
      </c>
      <c r="M24" s="90">
        <v>4</v>
      </c>
      <c r="N24" s="34">
        <v>4</v>
      </c>
      <c r="O24" s="16">
        <v>4</v>
      </c>
      <c r="P24" s="30"/>
      <c r="Q24" s="31"/>
    </row>
    <row r="25" spans="1:17" ht="12.75">
      <c r="A25" s="26">
        <f t="shared" si="2"/>
        <v>16</v>
      </c>
      <c r="B25" s="15"/>
      <c r="C25" s="37"/>
      <c r="D25" s="53"/>
      <c r="E25" s="60"/>
      <c r="F25" s="49"/>
      <c r="G25" s="46"/>
      <c r="H25" s="34"/>
      <c r="I25" s="16"/>
      <c r="J25" s="16"/>
      <c r="K25" s="16"/>
      <c r="L25" s="24"/>
      <c r="M25" s="90"/>
      <c r="N25" s="34"/>
      <c r="O25" s="16"/>
      <c r="P25" s="30"/>
      <c r="Q25" s="31"/>
    </row>
    <row r="26" spans="1:17" ht="13.5" thickBot="1">
      <c r="A26" s="26">
        <f t="shared" si="2"/>
        <v>17</v>
      </c>
      <c r="B26" s="17"/>
      <c r="C26" s="17"/>
      <c r="D26" s="17"/>
      <c r="E26" s="29"/>
      <c r="F26" s="18"/>
      <c r="G26" s="47"/>
      <c r="H26" s="19"/>
      <c r="I26" s="18"/>
      <c r="J26" s="18"/>
      <c r="K26" s="18"/>
      <c r="L26" s="25"/>
      <c r="M26" s="91"/>
      <c r="N26" s="19"/>
      <c r="O26" s="18"/>
      <c r="P26" s="32"/>
      <c r="Q26" s="33"/>
    </row>
    <row r="27" spans="1:17" ht="13.5" thickBot="1">
      <c r="A27" s="9"/>
      <c r="B27" s="9"/>
      <c r="C27" s="5"/>
      <c r="F27" s="50"/>
      <c r="G27" s="20" t="s">
        <v>7</v>
      </c>
      <c r="H27" s="20"/>
      <c r="I27" s="20"/>
      <c r="J27" s="20"/>
      <c r="K27" s="20"/>
      <c r="L27" s="20"/>
      <c r="M27" s="20"/>
      <c r="N27" s="20"/>
      <c r="O27" s="20"/>
      <c r="P27" s="20"/>
      <c r="Q27" s="21"/>
    </row>
    <row r="28" spans="6:19" ht="12.75">
      <c r="F28" s="43"/>
      <c r="G28" s="42" t="s">
        <v>40</v>
      </c>
      <c r="H28" s="35">
        <f aca="true" ca="1" t="shared" si="3" ref="H28:H37">SUMIF(TasWho,OFFSET(H28,0,COLUMN(TasWho2)-COLUMN(H28)),OFFSET(H28,ROW(TasFirstRow)-ROW(H28),0,ROW(TasLastRow)-ROW(TasFirstRow)))+SUMIF(TasWho2,OFFSET(H28,0,COLUMN(TasWho2)-COLUMN(H28)),OFFSET(H28,ROW(TasFirstRow)-ROW(H28),0,ROW(TasLastRow)-ROW(TasFirstRow)))</f>
        <v>60</v>
      </c>
      <c r="I28" s="27">
        <f aca="true" ca="1" t="shared" si="4" ref="I28:Q37">IF(AND((SUMIF(TasWho,OFFSET(I28,0,COLUMN(TasWho2)-COLUMN(I28)),OFFSET(I28,ROW(TasFirstRow)-ROW(I28),0,ROW(TasLastRow)-ROW(TasFirstRow)))+SUMIF(TasWho2,OFFSET(I28,0,COLUMN(TasWho2)-COLUMN(I28)),OFFSET(I28,ROW(TasFirstRow)-ROW(I28),0,ROW(TasLastRow)-ROW(TasFirstRow))))=0,I$9=0),OFFSET(INDIRECT(ADDRESS(ROW(),COLUMN(),4)),0,-1),(SUMIF(TasWho,OFFSET(I28,0,COLUMN(TasWho2)-COLUMN(I28)),OFFSET(I28,ROW(TasFirstRow)-ROW(I28),0,ROW(TasLastRow)-ROW(TasFirstRow)))+SUMIF(TasWho2,OFFSET(I28,0,COLUMN(TasWho2)-COLUMN(I28)),OFFSET(I28,ROW(TasFirstRow)-ROW(I28),0,ROW(TasLastRow)-ROW(TasFirstRow)))))</f>
        <v>57</v>
      </c>
      <c r="J28" s="27">
        <f ca="1" t="shared" si="4"/>
        <v>52</v>
      </c>
      <c r="K28" s="27">
        <f ca="1" t="shared" si="4"/>
        <v>36</v>
      </c>
      <c r="L28" s="36">
        <f ca="1" t="shared" si="4"/>
        <v>36</v>
      </c>
      <c r="M28" s="92">
        <f ca="1" t="shared" si="4"/>
        <v>36</v>
      </c>
      <c r="N28" s="27">
        <f ca="1" t="shared" si="4"/>
        <v>28</v>
      </c>
      <c r="O28" s="27">
        <f ca="1" t="shared" si="4"/>
        <v>20.5</v>
      </c>
      <c r="P28" s="27">
        <f ca="1" t="shared" si="4"/>
        <v>4</v>
      </c>
      <c r="Q28" s="36">
        <f ca="1" t="shared" si="4"/>
        <v>1</v>
      </c>
      <c r="S28" s="51"/>
    </row>
    <row r="29" spans="2:21" ht="12.75">
      <c r="B29" t="s">
        <v>25</v>
      </c>
      <c r="C29" t="s">
        <v>16</v>
      </c>
      <c r="F29" s="43"/>
      <c r="G29" s="43" t="s">
        <v>39</v>
      </c>
      <c r="H29" s="35">
        <f ca="1" t="shared" si="3"/>
        <v>52</v>
      </c>
      <c r="I29" s="27">
        <f ca="1" t="shared" si="4"/>
        <v>47</v>
      </c>
      <c r="J29" s="27">
        <f ca="1" t="shared" si="4"/>
        <v>43</v>
      </c>
      <c r="K29" s="27">
        <f ca="1" t="shared" si="4"/>
        <v>60</v>
      </c>
      <c r="L29" s="28">
        <f ca="1" t="shared" si="4"/>
        <v>44</v>
      </c>
      <c r="M29" s="93">
        <f ca="1" t="shared" si="4"/>
        <v>44</v>
      </c>
      <c r="N29" s="27">
        <f ca="1" t="shared" si="4"/>
        <v>28</v>
      </c>
      <c r="O29" s="27">
        <f ca="1" t="shared" si="4"/>
        <v>20</v>
      </c>
      <c r="P29" s="27">
        <f ca="1" t="shared" si="4"/>
        <v>4</v>
      </c>
      <c r="Q29" s="28">
        <f ca="1" t="shared" si="4"/>
        <v>1</v>
      </c>
      <c r="U29" s="52"/>
    </row>
    <row r="30" spans="3:19" ht="12.75">
      <c r="C30" s="65" t="s">
        <v>17</v>
      </c>
      <c r="F30" s="43"/>
      <c r="G30" s="43" t="s">
        <v>41</v>
      </c>
      <c r="H30" s="35">
        <f ca="1" t="shared" si="3"/>
        <v>40</v>
      </c>
      <c r="I30" s="27">
        <f ca="1" t="shared" si="4"/>
        <v>37</v>
      </c>
      <c r="J30" s="27">
        <f ca="1" t="shared" si="4"/>
        <v>32</v>
      </c>
      <c r="K30" s="27">
        <f ca="1" t="shared" si="4"/>
        <v>16</v>
      </c>
      <c r="L30" s="28">
        <f ca="1" t="shared" si="4"/>
        <v>16</v>
      </c>
      <c r="M30" s="93">
        <f ca="1" t="shared" si="4"/>
        <v>16</v>
      </c>
      <c r="N30" s="27">
        <f ca="1" t="shared" si="4"/>
        <v>8</v>
      </c>
      <c r="O30" s="27">
        <f ca="1" t="shared" si="4"/>
        <v>0.5</v>
      </c>
      <c r="P30" s="27">
        <f ca="1" t="shared" si="4"/>
        <v>0</v>
      </c>
      <c r="Q30" s="28">
        <f ca="1" t="shared" si="4"/>
        <v>0</v>
      </c>
      <c r="S30" s="51"/>
    </row>
    <row r="31" spans="3:21" ht="12.75">
      <c r="C31" s="66" t="s">
        <v>19</v>
      </c>
      <c r="F31" s="43"/>
      <c r="G31" s="43" t="s">
        <v>43</v>
      </c>
      <c r="H31" s="35">
        <f ca="1" t="shared" si="3"/>
        <v>24</v>
      </c>
      <c r="I31" s="27">
        <f ca="1" t="shared" si="4"/>
        <v>20</v>
      </c>
      <c r="J31" s="27">
        <f ca="1" t="shared" si="4"/>
        <v>0</v>
      </c>
      <c r="K31" s="27">
        <f ca="1" t="shared" si="4"/>
        <v>0</v>
      </c>
      <c r="L31" s="28">
        <f ca="1" t="shared" si="4"/>
        <v>0</v>
      </c>
      <c r="M31" s="93">
        <f ca="1" t="shared" si="4"/>
        <v>0</v>
      </c>
      <c r="N31" s="27">
        <f ca="1" t="shared" si="4"/>
        <v>0</v>
      </c>
      <c r="O31" s="27">
        <f ca="1" t="shared" si="4"/>
        <v>0</v>
      </c>
      <c r="P31" s="27">
        <f ca="1" t="shared" si="4"/>
        <v>0</v>
      </c>
      <c r="Q31" s="28">
        <f ca="1" t="shared" si="4"/>
        <v>0</v>
      </c>
      <c r="U31" s="52"/>
    </row>
    <row r="32" spans="3:19" ht="12.75">
      <c r="C32" s="67" t="s">
        <v>26</v>
      </c>
      <c r="F32" s="43"/>
      <c r="G32" s="43" t="s">
        <v>42</v>
      </c>
      <c r="H32" s="35">
        <f ca="1" t="shared" si="3"/>
        <v>64</v>
      </c>
      <c r="I32" s="27">
        <f ca="1" t="shared" si="4"/>
        <v>52</v>
      </c>
      <c r="J32" s="27">
        <f ca="1" t="shared" si="4"/>
        <v>31</v>
      </c>
      <c r="K32" s="27">
        <f ca="1" t="shared" si="4"/>
        <v>40</v>
      </c>
      <c r="L32" s="28">
        <f ca="1" t="shared" si="4"/>
        <v>24</v>
      </c>
      <c r="M32" s="93">
        <f ca="1" t="shared" si="4"/>
        <v>24</v>
      </c>
      <c r="N32" s="27">
        <f ca="1" t="shared" si="4"/>
        <v>8</v>
      </c>
      <c r="O32" s="27">
        <f ca="1" t="shared" si="4"/>
        <v>8</v>
      </c>
      <c r="P32" s="27">
        <f ca="1" t="shared" si="4"/>
        <v>8</v>
      </c>
      <c r="Q32" s="28">
        <f ca="1" t="shared" si="4"/>
        <v>2</v>
      </c>
      <c r="S32" s="51"/>
    </row>
    <row r="33" spans="3:21" ht="12.75">
      <c r="C33" s="68" t="s">
        <v>18</v>
      </c>
      <c r="F33" s="43"/>
      <c r="G33" s="43" t="s">
        <v>44</v>
      </c>
      <c r="H33" s="35">
        <f ca="1" t="shared" si="3"/>
        <v>0</v>
      </c>
      <c r="I33" s="27">
        <f ca="1" t="shared" si="4"/>
        <v>0</v>
      </c>
      <c r="J33" s="27">
        <f ca="1" t="shared" si="4"/>
        <v>0</v>
      </c>
      <c r="K33" s="27">
        <f ca="1" t="shared" si="4"/>
        <v>0</v>
      </c>
      <c r="L33" s="28">
        <f ca="1" t="shared" si="4"/>
        <v>0</v>
      </c>
      <c r="M33" s="93">
        <f ca="1" t="shared" si="4"/>
        <v>0</v>
      </c>
      <c r="N33" s="27">
        <f ca="1" t="shared" si="4"/>
        <v>0</v>
      </c>
      <c r="O33" s="27">
        <f ca="1" t="shared" si="4"/>
        <v>8</v>
      </c>
      <c r="P33" s="27">
        <f ca="1" t="shared" si="4"/>
        <v>6</v>
      </c>
      <c r="Q33" s="28">
        <f ca="1" t="shared" si="4"/>
        <v>4</v>
      </c>
      <c r="U33" s="52"/>
    </row>
    <row r="34" spans="2:19" ht="12.75">
      <c r="B34" t="s">
        <v>28</v>
      </c>
      <c r="C34" s="69" t="s">
        <v>30</v>
      </c>
      <c r="F34" s="43"/>
      <c r="G34" s="43" t="s">
        <v>45</v>
      </c>
      <c r="H34" s="35">
        <f ca="1" t="shared" si="3"/>
        <v>0</v>
      </c>
      <c r="I34" s="27">
        <f ca="1" t="shared" si="4"/>
        <v>0</v>
      </c>
      <c r="J34" s="27">
        <f ca="1" t="shared" si="4"/>
        <v>0</v>
      </c>
      <c r="K34" s="27">
        <f ca="1" t="shared" si="4"/>
        <v>0</v>
      </c>
      <c r="L34" s="28">
        <f ca="1" t="shared" si="4"/>
        <v>0</v>
      </c>
      <c r="M34" s="93">
        <f ca="1" t="shared" si="4"/>
        <v>0</v>
      </c>
      <c r="N34" s="27">
        <f ca="1" t="shared" si="4"/>
        <v>0</v>
      </c>
      <c r="O34" s="27">
        <f ca="1" t="shared" si="4"/>
        <v>0</v>
      </c>
      <c r="P34" s="27">
        <f ca="1" t="shared" si="4"/>
        <v>0</v>
      </c>
      <c r="Q34" s="28">
        <f ca="1" t="shared" si="4"/>
        <v>0</v>
      </c>
      <c r="S34" s="51"/>
    </row>
    <row r="35" spans="3:19" ht="12.75">
      <c r="C35" s="70" t="s">
        <v>29</v>
      </c>
      <c r="F35" s="44"/>
      <c r="G35" s="44" t="s">
        <v>46</v>
      </c>
      <c r="H35" s="35">
        <f ca="1" t="shared" si="3"/>
        <v>52</v>
      </c>
      <c r="I35" s="27">
        <f ca="1" t="shared" si="4"/>
        <v>52</v>
      </c>
      <c r="J35" s="27">
        <f ca="1" t="shared" si="4"/>
        <v>45</v>
      </c>
      <c r="K35" s="27">
        <f ca="1" t="shared" si="4"/>
        <v>37</v>
      </c>
      <c r="L35" s="28">
        <f ca="1" t="shared" si="4"/>
        <v>28</v>
      </c>
      <c r="M35" s="93">
        <f ca="1" t="shared" si="4"/>
        <v>28</v>
      </c>
      <c r="N35" s="27">
        <f ca="1" t="shared" si="4"/>
        <v>24</v>
      </c>
      <c r="O35" s="27">
        <f ca="1" t="shared" si="4"/>
        <v>18</v>
      </c>
      <c r="P35" s="27">
        <f ca="1" t="shared" si="4"/>
        <v>0</v>
      </c>
      <c r="Q35" s="28">
        <f ca="1" t="shared" si="4"/>
        <v>0</v>
      </c>
      <c r="S35" s="51"/>
    </row>
    <row r="36" spans="3:17" ht="12.75">
      <c r="C36" s="71" t="s">
        <v>27</v>
      </c>
      <c r="F36" s="44"/>
      <c r="G36" s="54" t="s">
        <v>47</v>
      </c>
      <c r="H36" s="35">
        <f ca="1" t="shared" si="3"/>
        <v>52</v>
      </c>
      <c r="I36" s="27">
        <f ca="1" t="shared" si="4"/>
        <v>52</v>
      </c>
      <c r="J36" s="27">
        <f ca="1" t="shared" si="4"/>
        <v>45</v>
      </c>
      <c r="K36" s="27">
        <f ca="1" t="shared" si="4"/>
        <v>37</v>
      </c>
      <c r="L36" s="28">
        <f ca="1" t="shared" si="4"/>
        <v>28</v>
      </c>
      <c r="M36" s="93">
        <f ca="1" t="shared" si="4"/>
        <v>28</v>
      </c>
      <c r="N36" s="27">
        <f ca="1" t="shared" si="4"/>
        <v>24</v>
      </c>
      <c r="O36" s="27">
        <f ca="1" t="shared" si="4"/>
        <v>18</v>
      </c>
      <c r="P36" s="27">
        <f ca="1" t="shared" si="4"/>
        <v>0</v>
      </c>
      <c r="Q36" s="28">
        <f ca="1" t="shared" si="4"/>
        <v>0</v>
      </c>
    </row>
    <row r="37" spans="6:17" ht="13.5" thickBot="1">
      <c r="F37" s="44"/>
      <c r="G37" s="55" t="s">
        <v>48</v>
      </c>
      <c r="H37" s="56">
        <f ca="1" t="shared" si="3"/>
        <v>0</v>
      </c>
      <c r="I37" s="57">
        <f ca="1" t="shared" si="4"/>
        <v>0</v>
      </c>
      <c r="J37" s="57">
        <f ca="1" t="shared" si="4"/>
        <v>0</v>
      </c>
      <c r="K37" s="57">
        <f ca="1" t="shared" si="4"/>
        <v>0</v>
      </c>
      <c r="L37" s="58">
        <f ca="1" t="shared" si="4"/>
        <v>0</v>
      </c>
      <c r="M37" s="94">
        <f ca="1" t="shared" si="4"/>
        <v>0</v>
      </c>
      <c r="N37" s="57">
        <f ca="1" t="shared" si="4"/>
        <v>0</v>
      </c>
      <c r="O37" s="57">
        <f ca="1" t="shared" si="4"/>
        <v>0</v>
      </c>
      <c r="P37" s="57">
        <f ca="1" t="shared" si="4"/>
        <v>0</v>
      </c>
      <c r="Q37" s="58">
        <f ca="1" t="shared" si="4"/>
        <v>0</v>
      </c>
    </row>
    <row r="38" ht="12.75">
      <c r="G38" s="5"/>
    </row>
    <row r="39" spans="5:17" ht="12.75">
      <c r="E39" s="38" t="s">
        <v>12</v>
      </c>
      <c r="F39" s="39"/>
      <c r="G39" s="39"/>
      <c r="H39" s="40">
        <v>1</v>
      </c>
      <c r="I39" s="40">
        <v>2</v>
      </c>
      <c r="J39" s="40">
        <v>3</v>
      </c>
      <c r="K39" s="40">
        <v>4</v>
      </c>
      <c r="L39" s="40">
        <v>5</v>
      </c>
      <c r="M39" s="40">
        <v>6</v>
      </c>
      <c r="N39" s="40">
        <v>7</v>
      </c>
      <c r="O39" s="40">
        <v>8</v>
      </c>
      <c r="P39" s="40">
        <v>9</v>
      </c>
      <c r="Q39" s="40">
        <v>10</v>
      </c>
    </row>
    <row r="40" spans="5:17" ht="12.75">
      <c r="E40" s="38" t="s">
        <v>13</v>
      </c>
      <c r="F40" s="41"/>
      <c r="G40" s="41"/>
      <c r="H40" s="40">
        <f>$H$9</f>
        <v>344</v>
      </c>
      <c r="I40" s="40">
        <f>SUM($H$9+SUM($H$41:I$41))/($C$3-2)*($C$3-2-(H39-0.5))</f>
        <v>322.5</v>
      </c>
      <c r="J40" s="40">
        <f>SUM($H$9+SUM($H$41:J$41))/($C$3-2)*($C$3-2-(I39-0.5))</f>
        <v>279.5</v>
      </c>
      <c r="K40" s="40">
        <f>SUM($H$9+SUM($H$41:K$41))/($C$3-2)*($C$3-2-(J39-0.5))</f>
        <v>258.5</v>
      </c>
      <c r="L40" s="40">
        <f>SUM($H$9+SUM($H$41:L$41))/($C$3-2)*($C$3-2-(K39-0.5))</f>
        <v>211.5</v>
      </c>
      <c r="M40" s="40">
        <f>SUM($H$9+SUM($H$41:M$41))/($C$3-2)*($C$3-2-(L39-0.5))</f>
        <v>164.5</v>
      </c>
      <c r="N40" s="40">
        <f>SUM($H$9+SUM($H$41:N$41))/($C$3-2)*($C$3-2-(M39-0.5))</f>
        <v>117.5</v>
      </c>
      <c r="O40" s="40">
        <f>SUM($H$9+SUM($H$41:O$41))/($C$3-2)*($C$3-2-(N39-0.5))</f>
        <v>73.5</v>
      </c>
      <c r="P40" s="40">
        <f>SUM($H$9+SUM($H$41:P$41))/($C$3-2)*($C$3-2-(O39-0.5))</f>
        <v>24.5</v>
      </c>
      <c r="Q40" s="40">
        <f>SUM($H$9+SUM($H$41:Q$41))/($C$3-2)*($C$3-2-(P39-0.5))</f>
        <v>-24.5</v>
      </c>
    </row>
    <row r="41" spans="5:17" ht="12.75">
      <c r="E41" s="38" t="s">
        <v>20</v>
      </c>
      <c r="H41" s="40"/>
      <c r="I41" s="40"/>
      <c r="J41" s="40"/>
      <c r="K41" s="40">
        <v>32</v>
      </c>
      <c r="L41" s="40"/>
      <c r="M41" s="40"/>
      <c r="N41" s="40"/>
      <c r="O41" s="40">
        <v>16</v>
      </c>
      <c r="P41" s="40"/>
      <c r="Q41" s="40"/>
    </row>
    <row r="42" spans="5:17" ht="12.75">
      <c r="E42" s="38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5:17" ht="12.75">
      <c r="E43" s="38" t="s">
        <v>21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5:17" ht="12.75">
      <c r="E44" s="38" t="s">
        <v>22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</row>
  </sheetData>
  <mergeCells count="3">
    <mergeCell ref="H7:Q7"/>
    <mergeCell ref="O4:Q4"/>
    <mergeCell ref="A1:Q1"/>
  </mergeCells>
  <conditionalFormatting sqref="F26:Q26 H10:Q25">
    <cfRule type="cellIs" priority="1" dxfId="0" operator="equal" stopIfTrue="1">
      <formula>0</formula>
    </cfRule>
  </conditionalFormatting>
  <dataValidations count="1">
    <dataValidation type="list" allowBlank="1" showInputMessage="1" showErrorMessage="1" sqref="E10:E26">
      <formula1>"Not Started, In Progress, Complete, Impeded, Deferred,Reviewing,Testing"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Banks</dc:creator>
  <cp:keywords/>
  <dc:description/>
  <cp:lastModifiedBy>Richard Banks</cp:lastModifiedBy>
  <cp:lastPrinted>2006-10-05T23:29:02Z</cp:lastPrinted>
  <dcterms:created xsi:type="dcterms:W3CDTF">2006-02-15T01:48:12Z</dcterms:created>
  <dcterms:modified xsi:type="dcterms:W3CDTF">2006-10-11T04:43:14Z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tatus">
    <vt:lpwstr>Draft</vt:lpwstr>
  </property>
</Properties>
</file>